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280" windowHeight="6870" activeTab="2"/>
  </bookViews>
  <sheets>
    <sheet name="Test" sheetId="1" r:id="rId1"/>
    <sheet name="ChtDat" sheetId="2" r:id="rId2"/>
    <sheet name="FitCht" sheetId="3" r:id="rId3"/>
    <sheet name="ResCht" sheetId="4" r:id="rId4"/>
    <sheet name="EqFitting" sheetId="5" r:id="rId5"/>
    <sheet name="SGRLdat" sheetId="6" r:id="rId6"/>
  </sheets>
  <definedNames>
    <definedName name="solver_adj" localSheetId="4" hidden="1">'EqFitting'!$L$15,'EqFitting'!$L$16,'EqFitting'!$L$17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'EqFitting'!$L$18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<sst xmlns="http://schemas.openxmlformats.org/spreadsheetml/2006/main" count="154" uniqueCount="58">
  <si>
    <t>(%)</t>
  </si>
  <si>
    <t>Moisture</t>
  </si>
  <si>
    <t>(%, w.b.)</t>
  </si>
  <si>
    <t>20°C</t>
  </si>
  <si>
    <t>create a combined sorption isotherm.</t>
  </si>
  <si>
    <t>J Darby, 22nd October 2002.</t>
  </si>
  <si>
    <t>Model fitting of sorption data</t>
  </si>
  <si>
    <t>The modified Chung Pfost equation was fitted to the data to keep a consistent equation form for modelling</t>
  </si>
  <si>
    <t>tools and ADC control functionality.</t>
  </si>
  <si>
    <t>Solver formula modified Chung Pfost Constants</t>
  </si>
  <si>
    <t>AA</t>
  </si>
  <si>
    <t>BB</t>
  </si>
  <si>
    <t>CC</t>
  </si>
  <si>
    <t>SumSq</t>
  </si>
  <si>
    <t>Data source</t>
  </si>
  <si>
    <t>°C</t>
  </si>
  <si>
    <t>erh, dec</t>
  </si>
  <si>
    <t>erh, %</t>
  </si>
  <si>
    <t>Est rh%</t>
  </si>
  <si>
    <t>rh Res</t>
  </si>
  <si>
    <t>rh res^2</t>
  </si>
  <si>
    <t xml:space="preserve">Sorption sorption isotherm modelling from Australian data sources  </t>
  </si>
  <si>
    <t>Adsorption and desorption data for several varieties were pooled to</t>
  </si>
  <si>
    <t>%w.b.</t>
  </si>
  <si>
    <t>%w/w</t>
  </si>
  <si>
    <t>M %w/w</t>
  </si>
  <si>
    <t>Tdry °C</t>
  </si>
  <si>
    <t>Rh %</t>
  </si>
  <si>
    <t>EqM %/w/w</t>
  </si>
  <si>
    <t>Pabs</t>
  </si>
  <si>
    <t>Y</t>
  </si>
  <si>
    <t>Kabuli type Chickpea 20oC moisture sorption isotherm</t>
  </si>
  <si>
    <t>Kabuli Chickpea 30oC moisture sorption isotherm</t>
  </si>
  <si>
    <t>Relative</t>
  </si>
  <si>
    <t>Humidity</t>
  </si>
  <si>
    <t>Content</t>
  </si>
  <si>
    <t>Desi type Chickpea 20oC moisture sorption isotherm</t>
  </si>
  <si>
    <t>Desi type Chickpea 27oC moisture sorption isotherm</t>
  </si>
  <si>
    <t>Desi Chickpea 30oC moisture sorption isotherm</t>
  </si>
  <si>
    <t xml:space="preserve">Desi type </t>
  </si>
  <si>
    <t>Cassells</t>
  </si>
  <si>
    <t>Date ??</t>
  </si>
  <si>
    <t xml:space="preserve">Kabuli </t>
  </si>
  <si>
    <t>All data</t>
  </si>
  <si>
    <t>Desi</t>
  </si>
  <si>
    <t>Kabuli</t>
  </si>
  <si>
    <t>M %wb</t>
  </si>
  <si>
    <t>W %db</t>
  </si>
  <si>
    <t>Data predicted from sorption isotherm for analysis chart.</t>
  </si>
  <si>
    <t>30°C</t>
  </si>
  <si>
    <t>Predicted rhs from correlation.</t>
  </si>
  <si>
    <t>Combined Desi and Kabuli chickpeas.</t>
  </si>
  <si>
    <t>Modified Chung Pfost correlation.</t>
  </si>
  <si>
    <t>Actual sorption data measured by J. Cassells</t>
  </si>
  <si>
    <t>Desi chick peas</t>
  </si>
  <si>
    <t>Rh</t>
  </si>
  <si>
    <t>Kabuli chick peas</t>
  </si>
  <si>
    <t>Chickpea function testing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</si>
</sst>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0.0000"/>
    <numFmt numFmtId="168" formatCode="0.000000"/>
  </numFmts>
  <fonts count="7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168" fontId="0" fillId="0" borderId="0" xfId="0" applyNumberForma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1" borderId="7" xfId="0" applyFont="1" applyFill="1" applyBorder="1" applyAlignment="1">
      <alignment horizontal="center" vertical="center"/>
    </xf>
    <xf numFmtId="0" fontId="6" fillId="1" borderId="7" xfId="0" applyFont="1" applyFill="1" applyBorder="1" applyAlignment="1">
      <alignment horizontal="center"/>
    </xf>
    <xf numFmtId="0" fontId="6" fillId="1" borderId="0" xfId="0" applyFont="1" applyFill="1" applyBorder="1" applyAlignment="1">
      <alignment horizontal="center" vertical="center"/>
    </xf>
    <xf numFmtId="0" fontId="6" fillId="1" borderId="0" xfId="0" applyFont="1" applyFill="1" applyBorder="1" applyAlignment="1">
      <alignment horizontal="center"/>
    </xf>
    <xf numFmtId="0" fontId="6" fillId="1" borderId="8" xfId="0" applyFont="1" applyFill="1" applyBorder="1" applyAlignment="1">
      <alignment horizontal="center" vertical="center"/>
    </xf>
    <xf numFmtId="0" fontId="6" fillId="1" borderId="8" xfId="0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 wrapText="1"/>
    </xf>
    <xf numFmtId="2" fontId="6" fillId="1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Curve fitting to actual data.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0625"/>
          <c:w val="0.78775"/>
          <c:h val="0.463"/>
        </c:manualLayout>
      </c:layout>
      <c:scatterChart>
        <c:scatterStyle val="lineMarker"/>
        <c:varyColors val="0"/>
        <c:ser>
          <c:idx val="7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ChtDat!$A$8:$A$38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EqFitting!$E$21:$E$96</c:f>
              <c:numCache>
                <c:ptCount val="76"/>
              </c:numCache>
            </c:numRef>
          </c:y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ChtDat!$A$8:$A$38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EqFitting!$E$21:$E$96</c:f>
              <c:numCache>
                <c:ptCount val="76"/>
              </c:numCache>
            </c:numRef>
          </c:yVal>
          <c:smooth val="0"/>
        </c:ser>
        <c:ser>
          <c:idx val="0"/>
          <c:order val="2"/>
          <c:tx>
            <c:strRef>
              <c:f>ChtDat!#REF!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ChtDat!$A$8:$A$38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ChtDat!#REF!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ChtDat!#REF!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ChtDat!$A$8:$A$38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ChtDat!#REF!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ChtDat!#REF!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ChtDat!$A$8:$A$38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ChtDat!#REF!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ChtDat!$B$7</c:f>
              <c:strCache>
                <c:ptCount val="1"/>
                <c:pt idx="0">
                  <c:v>20°C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ChtDat!$A$8:$A$38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ChtDat!$B$8:$B$38</c:f>
              <c:numCache>
                <c:ptCount val="31"/>
                <c:pt idx="0">
                  <c:v>0.8850184931426623</c:v>
                </c:pt>
                <c:pt idx="1">
                  <c:v>1.7430187125847405</c:v>
                </c:pt>
                <c:pt idx="2">
                  <c:v>3.17053499592177</c:v>
                </c:pt>
                <c:pt idx="3">
                  <c:v>5.330639263886561</c:v>
                </c:pt>
                <c:pt idx="4">
                  <c:v>8.358458598940205</c:v>
                </c:pt>
                <c:pt idx="5">
                  <c:v>12.32240898754079</c:v>
                </c:pt>
                <c:pt idx="6">
                  <c:v>17.205726750482857</c:v>
                </c:pt>
                <c:pt idx="7">
                  <c:v>22.905025574440522</c:v>
                </c:pt>
                <c:pt idx="8">
                  <c:v>29.244968687049127</c:v>
                </c:pt>
                <c:pt idx="9">
                  <c:v>36.00380248978143</c:v>
                </c:pt>
                <c:pt idx="10">
                  <c:v>42.94273494778162</c:v>
                </c:pt>
                <c:pt idx="11">
                  <c:v>49.83284661493697</c:v>
                </c:pt>
                <c:pt idx="12">
                  <c:v>56.47540584559252</c:v>
                </c:pt>
                <c:pt idx="13">
                  <c:v>62.71398002259115</c:v>
                </c:pt>
                <c:pt idx="14">
                  <c:v>68.43877899630967</c:v>
                </c:pt>
                <c:pt idx="15">
                  <c:v>73.58489328988419</c:v>
                </c:pt>
                <c:pt idx="16">
                  <c:v>78.12652892555249</c:v>
                </c:pt>
                <c:pt idx="17">
                  <c:v>82.06921714328425</c:v>
                </c:pt>
                <c:pt idx="18">
                  <c:v>85.4415537420793</c:v>
                </c:pt>
                <c:pt idx="19">
                  <c:v>88.2875119366369</c:v>
                </c:pt>
                <c:pt idx="20">
                  <c:v>90.65990768152164</c:v>
                </c:pt>
                <c:pt idx="21">
                  <c:v>92.61523860094024</c:v>
                </c:pt>
                <c:pt idx="22">
                  <c:v>94.20987834781914</c:v>
                </c:pt>
                <c:pt idx="23">
                  <c:v>95.49747154786849</c:v>
                </c:pt>
                <c:pt idx="24">
                  <c:v>96.52731433486865</c:v>
                </c:pt>
                <c:pt idx="25">
                  <c:v>97.34349565712817</c:v>
                </c:pt>
                <c:pt idx="26">
                  <c:v>97.98459356339006</c:v>
                </c:pt>
                <c:pt idx="27">
                  <c:v>98.48375312677092</c:v>
                </c:pt>
                <c:pt idx="28">
                  <c:v>98.86900861764006</c:v>
                </c:pt>
                <c:pt idx="29">
                  <c:v>99.16374634867303</c:v>
                </c:pt>
                <c:pt idx="30">
                  <c:v>99.38723360976365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ChtDat!$C$7</c:f>
              <c:strCache>
                <c:ptCount val="1"/>
                <c:pt idx="0">
                  <c:v>30°C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ChtDat!$A$8:$A$38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ChtDat!$C$8:$C$38</c:f>
              <c:numCache>
                <c:ptCount val="31"/>
                <c:pt idx="0">
                  <c:v>3.1107722571983834</c:v>
                </c:pt>
                <c:pt idx="1">
                  <c:v>5.116215502744629</c:v>
                </c:pt>
                <c:pt idx="2">
                  <c:v>7.937597477825846</c:v>
                </c:pt>
                <c:pt idx="3">
                  <c:v>11.623453737111774</c:v>
                </c:pt>
                <c:pt idx="4">
                  <c:v>16.171054952247786</c:v>
                </c:pt>
                <c:pt idx="5">
                  <c:v>21.502269687264018</c:v>
                </c:pt>
                <c:pt idx="6">
                  <c:v>27.473340840254533</c:v>
                </c:pt>
                <c:pt idx="7">
                  <c:v>33.89443976490685</c:v>
                </c:pt>
                <c:pt idx="8">
                  <c:v>40.55373770634615</c:v>
                </c:pt>
                <c:pt idx="9">
                  <c:v>47.24083962606316</c:v>
                </c:pt>
                <c:pt idx="10">
                  <c:v>53.76581169190112</c:v>
                </c:pt>
                <c:pt idx="11">
                  <c:v>59.97190158151725</c:v>
                </c:pt>
                <c:pt idx="12">
                  <c:v>65.74174472506522</c:v>
                </c:pt>
                <c:pt idx="13">
                  <c:v>70.99801644194793</c:v>
                </c:pt>
                <c:pt idx="14">
                  <c:v>75.70006041293276</c:v>
                </c:pt>
                <c:pt idx="15">
                  <c:v>79.83810861337018</c:v>
                </c:pt>
                <c:pt idx="16">
                  <c:v>83.42648555925636</c:v>
                </c:pt>
                <c:pt idx="17">
                  <c:v>86.49682978541423</c:v>
                </c:pt>
                <c:pt idx="18">
                  <c:v>89.09199072734182</c:v>
                </c:pt>
                <c:pt idx="19">
                  <c:v>91.26093976989229</c:v>
                </c:pt>
                <c:pt idx="20">
                  <c:v>93.05479770365329</c:v>
                </c:pt>
                <c:pt idx="21">
                  <c:v>94.52392716774183</c:v>
                </c:pt>
                <c:pt idx="22">
                  <c:v>95.71595377421185</c:v>
                </c:pt>
                <c:pt idx="23">
                  <c:v>96.6745449151545</c:v>
                </c:pt>
                <c:pt idx="24">
                  <c:v>97.43877317596557</c:v>
                </c:pt>
                <c:pt idx="25">
                  <c:v>98.04290772601283</c:v>
                </c:pt>
                <c:pt idx="26">
                  <c:v>98.51650196801299</c:v>
                </c:pt>
                <c:pt idx="27">
                  <c:v>98.88467262067856</c:v>
                </c:pt>
                <c:pt idx="28">
                  <c:v>99.16849057457836</c:v>
                </c:pt>
                <c:pt idx="29">
                  <c:v>99.38542551652866</c:v>
                </c:pt>
                <c:pt idx="30">
                  <c:v>99.54980390570866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ChtDat!$I$7</c:f>
              <c:strCache>
                <c:ptCount val="1"/>
                <c:pt idx="0">
                  <c:v>Desi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ChtDat!$H$8:$H$47</c:f>
              <c:numCache>
                <c:ptCount val="40"/>
                <c:pt idx="0">
                  <c:v>13.66</c:v>
                </c:pt>
                <c:pt idx="1">
                  <c:v>11.09</c:v>
                </c:pt>
                <c:pt idx="2">
                  <c:v>12.9</c:v>
                </c:pt>
                <c:pt idx="3">
                  <c:v>11.665</c:v>
                </c:pt>
                <c:pt idx="4">
                  <c:v>11.955</c:v>
                </c:pt>
                <c:pt idx="5">
                  <c:v>14.415</c:v>
                </c:pt>
                <c:pt idx="6">
                  <c:v>11.54</c:v>
                </c:pt>
                <c:pt idx="7">
                  <c:v>12.93</c:v>
                </c:pt>
                <c:pt idx="8">
                  <c:v>13.37</c:v>
                </c:pt>
                <c:pt idx="9">
                  <c:v>13.955</c:v>
                </c:pt>
                <c:pt idx="10">
                  <c:v>13.865</c:v>
                </c:pt>
                <c:pt idx="11">
                  <c:v>11.865</c:v>
                </c:pt>
                <c:pt idx="12">
                  <c:v>11.745</c:v>
                </c:pt>
                <c:pt idx="13">
                  <c:v>14.685</c:v>
                </c:pt>
                <c:pt idx="14">
                  <c:v>13.48</c:v>
                </c:pt>
                <c:pt idx="15">
                  <c:v>14.055</c:v>
                </c:pt>
                <c:pt idx="16">
                  <c:v>16.25</c:v>
                </c:pt>
                <c:pt idx="17">
                  <c:v>9.625</c:v>
                </c:pt>
                <c:pt idx="18">
                  <c:v>12.055</c:v>
                </c:pt>
                <c:pt idx="19">
                  <c:v>11.775</c:v>
                </c:pt>
                <c:pt idx="20">
                  <c:v>16.42</c:v>
                </c:pt>
                <c:pt idx="21">
                  <c:v>12.755</c:v>
                </c:pt>
                <c:pt idx="22">
                  <c:v>12.64</c:v>
                </c:pt>
                <c:pt idx="23">
                  <c:v>13.325</c:v>
                </c:pt>
                <c:pt idx="24">
                  <c:v>15.49</c:v>
                </c:pt>
                <c:pt idx="25">
                  <c:v>13.055</c:v>
                </c:pt>
                <c:pt idx="26">
                  <c:v>16.82</c:v>
                </c:pt>
                <c:pt idx="27">
                  <c:v>9.79</c:v>
                </c:pt>
                <c:pt idx="28">
                  <c:v>13.7</c:v>
                </c:pt>
                <c:pt idx="29">
                  <c:v>15.43</c:v>
                </c:pt>
                <c:pt idx="30">
                  <c:v>9.695</c:v>
                </c:pt>
                <c:pt idx="31">
                  <c:v>12.89</c:v>
                </c:pt>
                <c:pt idx="32">
                  <c:v>12.745</c:v>
                </c:pt>
                <c:pt idx="33">
                  <c:v>13.13</c:v>
                </c:pt>
                <c:pt idx="34">
                  <c:v>12.11</c:v>
                </c:pt>
                <c:pt idx="35">
                  <c:v>11.715</c:v>
                </c:pt>
                <c:pt idx="36">
                  <c:v>12.78</c:v>
                </c:pt>
                <c:pt idx="37">
                  <c:v>13.365</c:v>
                </c:pt>
                <c:pt idx="38">
                  <c:v>16.24</c:v>
                </c:pt>
                <c:pt idx="39">
                  <c:v>16.43</c:v>
                </c:pt>
              </c:numCache>
            </c:numRef>
          </c:xVal>
          <c:yVal>
            <c:numRef>
              <c:f>ChtDat!$I$8:$I$47</c:f>
              <c:numCache>
                <c:ptCount val="40"/>
                <c:pt idx="0">
                  <c:v>68.04776348721605</c:v>
                </c:pt>
                <c:pt idx="1">
                  <c:v>56.59022392328483</c:v>
                </c:pt>
                <c:pt idx="2">
                  <c:v>68.97780882499693</c:v>
                </c:pt>
                <c:pt idx="3">
                  <c:v>62.26769609018382</c:v>
                </c:pt>
                <c:pt idx="4">
                  <c:v>64.60594899623466</c:v>
                </c:pt>
                <c:pt idx="5">
                  <c:v>75.768377794178</c:v>
                </c:pt>
                <c:pt idx="6">
                  <c:v>65.00983915109934</c:v>
                </c:pt>
                <c:pt idx="7">
                  <c:v>70.96908018573484</c:v>
                </c:pt>
                <c:pt idx="8">
                  <c:v>75.54335861285645</c:v>
                </c:pt>
                <c:pt idx="9">
                  <c:v>78.77556496206674</c:v>
                </c:pt>
                <c:pt idx="10">
                  <c:v>75.55931878361308</c:v>
                </c:pt>
                <c:pt idx="11">
                  <c:v>65.86497995825597</c:v>
                </c:pt>
                <c:pt idx="12">
                  <c:v>65.40512863894142</c:v>
                </c:pt>
                <c:pt idx="13">
                  <c:v>82.31088484847203</c:v>
                </c:pt>
                <c:pt idx="14">
                  <c:v>75.54335861285647</c:v>
                </c:pt>
                <c:pt idx="15">
                  <c:v>79.68415937301305</c:v>
                </c:pt>
                <c:pt idx="16">
                  <c:v>87.58365410599234</c:v>
                </c:pt>
                <c:pt idx="17">
                  <c:v>53.3754690377382</c:v>
                </c:pt>
                <c:pt idx="18">
                  <c:v>69.34308803819887</c:v>
                </c:pt>
                <c:pt idx="19">
                  <c:v>67.06816955378324</c:v>
                </c:pt>
                <c:pt idx="20">
                  <c:v>89.64123777755883</c:v>
                </c:pt>
                <c:pt idx="21">
                  <c:v>74.85545284619509</c:v>
                </c:pt>
                <c:pt idx="22">
                  <c:v>72.11050145629565</c:v>
                </c:pt>
                <c:pt idx="23">
                  <c:v>75.61506404440728</c:v>
                </c:pt>
                <c:pt idx="24">
                  <c:v>80.49835189654526</c:v>
                </c:pt>
                <c:pt idx="25">
                  <c:v>70.46405143814621</c:v>
                </c:pt>
                <c:pt idx="26">
                  <c:v>90.92262761305076</c:v>
                </c:pt>
                <c:pt idx="27">
                  <c:v>49.84828158740467</c:v>
                </c:pt>
                <c:pt idx="28">
                  <c:v>71.56726231501868</c:v>
                </c:pt>
                <c:pt idx="29">
                  <c:v>80.75420554147229</c:v>
                </c:pt>
                <c:pt idx="30">
                  <c:v>51.18279088821814</c:v>
                </c:pt>
                <c:pt idx="31">
                  <c:v>72.11050145629565</c:v>
                </c:pt>
                <c:pt idx="32">
                  <c:v>70.9507005383023</c:v>
                </c:pt>
                <c:pt idx="33">
                  <c:v>76.38496147953597</c:v>
                </c:pt>
                <c:pt idx="34">
                  <c:v>70.75670469749086</c:v>
                </c:pt>
                <c:pt idx="35">
                  <c:v>65.42614519841015</c:v>
                </c:pt>
                <c:pt idx="36">
                  <c:v>72.0571411797067</c:v>
                </c:pt>
                <c:pt idx="37">
                  <c:v>75.5752642947207</c:v>
                </c:pt>
                <c:pt idx="38">
                  <c:v>87.5531796912551</c:v>
                </c:pt>
                <c:pt idx="39">
                  <c:v>87.31607481734774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ChtDat!$M$7</c:f>
              <c:strCache>
                <c:ptCount val="1"/>
                <c:pt idx="0">
                  <c:v>Kabuli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ChtDat!$L$8:$L$32</c:f>
              <c:numCache>
                <c:ptCount val="25"/>
                <c:pt idx="0">
                  <c:v>13.59</c:v>
                </c:pt>
                <c:pt idx="1">
                  <c:v>11.06</c:v>
                </c:pt>
                <c:pt idx="2">
                  <c:v>12.64</c:v>
                </c:pt>
                <c:pt idx="3">
                  <c:v>13.465</c:v>
                </c:pt>
                <c:pt idx="4">
                  <c:v>12.965</c:v>
                </c:pt>
                <c:pt idx="5">
                  <c:v>9.495</c:v>
                </c:pt>
                <c:pt idx="6">
                  <c:v>13.455</c:v>
                </c:pt>
                <c:pt idx="7">
                  <c:v>10.615</c:v>
                </c:pt>
                <c:pt idx="8">
                  <c:v>8.19</c:v>
                </c:pt>
                <c:pt idx="9">
                  <c:v>11.34</c:v>
                </c:pt>
                <c:pt idx="10">
                  <c:v>10.525</c:v>
                </c:pt>
                <c:pt idx="11">
                  <c:v>9.34</c:v>
                </c:pt>
                <c:pt idx="12">
                  <c:v>13.315</c:v>
                </c:pt>
                <c:pt idx="13">
                  <c:v>8.03</c:v>
                </c:pt>
                <c:pt idx="14">
                  <c:v>13.465</c:v>
                </c:pt>
                <c:pt idx="15">
                  <c:v>12.965</c:v>
                </c:pt>
                <c:pt idx="16">
                  <c:v>9.495</c:v>
                </c:pt>
                <c:pt idx="17">
                  <c:v>13.455</c:v>
                </c:pt>
                <c:pt idx="18">
                  <c:v>10.615</c:v>
                </c:pt>
                <c:pt idx="19">
                  <c:v>8.19</c:v>
                </c:pt>
                <c:pt idx="20">
                  <c:v>11.34</c:v>
                </c:pt>
                <c:pt idx="21">
                  <c:v>10.525</c:v>
                </c:pt>
                <c:pt idx="22">
                  <c:v>9.34</c:v>
                </c:pt>
                <c:pt idx="23">
                  <c:v>13.315</c:v>
                </c:pt>
                <c:pt idx="24">
                  <c:v>8.03</c:v>
                </c:pt>
              </c:numCache>
            </c:numRef>
          </c:xVal>
          <c:yVal>
            <c:numRef>
              <c:f>ChtDat!$M$8:$M$32</c:f>
              <c:numCache>
                <c:ptCount val="25"/>
                <c:pt idx="0">
                  <c:v>70.8764755992953</c:v>
                </c:pt>
                <c:pt idx="1">
                  <c:v>58.1696933530593</c:v>
                </c:pt>
                <c:pt idx="2">
                  <c:v>67.88270651894126</c:v>
                </c:pt>
                <c:pt idx="3">
                  <c:v>72.58543458922732</c:v>
                </c:pt>
                <c:pt idx="4">
                  <c:v>75.15172195249798</c:v>
                </c:pt>
                <c:pt idx="5">
                  <c:v>49.89797605135283</c:v>
                </c:pt>
                <c:pt idx="6">
                  <c:v>74.3053337969935</c:v>
                </c:pt>
                <c:pt idx="7">
                  <c:v>59.27368670913338</c:v>
                </c:pt>
                <c:pt idx="8">
                  <c:v>37.49722137568374</c:v>
                </c:pt>
                <c:pt idx="9">
                  <c:v>64.3758980964328</c:v>
                </c:pt>
                <c:pt idx="10">
                  <c:v>58.90060048909882</c:v>
                </c:pt>
                <c:pt idx="11">
                  <c:v>50.971704583628686</c:v>
                </c:pt>
                <c:pt idx="12">
                  <c:v>73.42772259477097</c:v>
                </c:pt>
                <c:pt idx="13">
                  <c:v>38.17389680309634</c:v>
                </c:pt>
                <c:pt idx="14">
                  <c:v>72.58543458922732</c:v>
                </c:pt>
                <c:pt idx="15">
                  <c:v>75.15172195249798</c:v>
                </c:pt>
                <c:pt idx="16">
                  <c:v>49.89797605135283</c:v>
                </c:pt>
                <c:pt idx="17">
                  <c:v>74.3053337969935</c:v>
                </c:pt>
                <c:pt idx="18">
                  <c:v>59.27368670913338</c:v>
                </c:pt>
                <c:pt idx="19">
                  <c:v>37.49722137568374</c:v>
                </c:pt>
                <c:pt idx="20">
                  <c:v>64.3758980964328</c:v>
                </c:pt>
                <c:pt idx="21">
                  <c:v>58.90060048909882</c:v>
                </c:pt>
                <c:pt idx="22">
                  <c:v>50.971704583628686</c:v>
                </c:pt>
                <c:pt idx="23">
                  <c:v>73.42772259477097</c:v>
                </c:pt>
                <c:pt idx="24">
                  <c:v>38.17389680309634</c:v>
                </c:pt>
              </c:numCache>
            </c:numRef>
          </c:yVal>
          <c:smooth val="0"/>
        </c:ser>
        <c:ser>
          <c:idx val="1"/>
          <c:order val="9"/>
          <c:tx>
            <c:strRef>
              <c:f>ChtDat!$K$7</c:f>
              <c:strCache>
                <c:ptCount val="1"/>
                <c:pt idx="0">
                  <c:v>Kabuli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ChtDat!$J$8:$J$19</c:f>
              <c:numCache>
                <c:ptCount val="12"/>
                <c:pt idx="0">
                  <c:v>9.07</c:v>
                </c:pt>
                <c:pt idx="1">
                  <c:v>13.55</c:v>
                </c:pt>
                <c:pt idx="2">
                  <c:v>11.04</c:v>
                </c:pt>
                <c:pt idx="3">
                  <c:v>12.67</c:v>
                </c:pt>
                <c:pt idx="4">
                  <c:v>13.55</c:v>
                </c:pt>
                <c:pt idx="5">
                  <c:v>10.625</c:v>
                </c:pt>
                <c:pt idx="6">
                  <c:v>13.62</c:v>
                </c:pt>
                <c:pt idx="7">
                  <c:v>8.12</c:v>
                </c:pt>
                <c:pt idx="8">
                  <c:v>8.03</c:v>
                </c:pt>
                <c:pt idx="9">
                  <c:v>9.425</c:v>
                </c:pt>
                <c:pt idx="10">
                  <c:v>9.395</c:v>
                </c:pt>
                <c:pt idx="11">
                  <c:v>10.68</c:v>
                </c:pt>
              </c:numCache>
            </c:numRef>
          </c:xVal>
          <c:yVal>
            <c:numRef>
              <c:f>ChtDat!$K$8:$K$19</c:f>
              <c:numCache>
                <c:ptCount val="12"/>
                <c:pt idx="0">
                  <c:v>39.95721377263004</c:v>
                </c:pt>
                <c:pt idx="1">
                  <c:v>67.57149032498829</c:v>
                </c:pt>
                <c:pt idx="2">
                  <c:v>53.369082944898985</c:v>
                </c:pt>
                <c:pt idx="3">
                  <c:v>64.22667036453163</c:v>
                </c:pt>
                <c:pt idx="4">
                  <c:v>65.87291593791048</c:v>
                </c:pt>
                <c:pt idx="5">
                  <c:v>52.46672368212765</c:v>
                </c:pt>
                <c:pt idx="6">
                  <c:v>66.06552919586957</c:v>
                </c:pt>
                <c:pt idx="7">
                  <c:v>32.894699400771685</c:v>
                </c:pt>
                <c:pt idx="8">
                  <c:v>32.00660471971557</c:v>
                </c:pt>
                <c:pt idx="9">
                  <c:v>44.02347334163802</c:v>
                </c:pt>
                <c:pt idx="10">
                  <c:v>44.145143329447606</c:v>
                </c:pt>
                <c:pt idx="11">
                  <c:v>51.94350176075755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ChtDat!$G$7</c:f>
              <c:strCache>
                <c:ptCount val="1"/>
                <c:pt idx="0">
                  <c:v>Desi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ChtDat!$F$8:$F$60</c:f>
              <c:numCache>
                <c:ptCount val="53"/>
                <c:pt idx="0">
                  <c:v>14.32</c:v>
                </c:pt>
                <c:pt idx="1">
                  <c:v>11.89</c:v>
                </c:pt>
                <c:pt idx="2">
                  <c:v>9.39</c:v>
                </c:pt>
                <c:pt idx="3">
                  <c:v>8.32</c:v>
                </c:pt>
                <c:pt idx="4">
                  <c:v>8.63</c:v>
                </c:pt>
                <c:pt idx="5">
                  <c:v>12.29</c:v>
                </c:pt>
                <c:pt idx="6">
                  <c:v>8.02</c:v>
                </c:pt>
                <c:pt idx="7">
                  <c:v>10.62</c:v>
                </c:pt>
                <c:pt idx="8">
                  <c:v>11.03</c:v>
                </c:pt>
                <c:pt idx="9">
                  <c:v>8.35</c:v>
                </c:pt>
                <c:pt idx="10">
                  <c:v>13.57</c:v>
                </c:pt>
                <c:pt idx="11">
                  <c:v>11.04</c:v>
                </c:pt>
                <c:pt idx="12">
                  <c:v>12.82</c:v>
                </c:pt>
                <c:pt idx="13">
                  <c:v>12.055</c:v>
                </c:pt>
                <c:pt idx="14">
                  <c:v>12.76</c:v>
                </c:pt>
                <c:pt idx="15">
                  <c:v>13.71</c:v>
                </c:pt>
                <c:pt idx="16">
                  <c:v>14.16</c:v>
                </c:pt>
                <c:pt idx="17">
                  <c:v>16.68</c:v>
                </c:pt>
                <c:pt idx="18">
                  <c:v>14.77</c:v>
                </c:pt>
                <c:pt idx="19">
                  <c:v>15.53</c:v>
                </c:pt>
                <c:pt idx="20">
                  <c:v>15.73</c:v>
                </c:pt>
                <c:pt idx="21">
                  <c:v>12.96</c:v>
                </c:pt>
                <c:pt idx="22">
                  <c:v>17.115</c:v>
                </c:pt>
                <c:pt idx="23">
                  <c:v>12.13</c:v>
                </c:pt>
                <c:pt idx="24">
                  <c:v>13.065</c:v>
                </c:pt>
                <c:pt idx="25">
                  <c:v>13.005</c:v>
                </c:pt>
                <c:pt idx="26">
                  <c:v>13.04</c:v>
                </c:pt>
                <c:pt idx="27">
                  <c:v>12.105</c:v>
                </c:pt>
                <c:pt idx="28">
                  <c:v>17.115</c:v>
                </c:pt>
                <c:pt idx="29">
                  <c:v>12.83</c:v>
                </c:pt>
                <c:pt idx="30">
                  <c:v>13.65</c:v>
                </c:pt>
                <c:pt idx="31">
                  <c:v>14.21</c:v>
                </c:pt>
                <c:pt idx="32">
                  <c:v>14.71</c:v>
                </c:pt>
                <c:pt idx="33">
                  <c:v>15.59</c:v>
                </c:pt>
                <c:pt idx="34">
                  <c:v>12.04</c:v>
                </c:pt>
                <c:pt idx="35">
                  <c:v>15.77</c:v>
                </c:pt>
                <c:pt idx="36">
                  <c:v>16.61</c:v>
                </c:pt>
                <c:pt idx="37">
                  <c:v>18.455</c:v>
                </c:pt>
                <c:pt idx="38">
                  <c:v>17.99</c:v>
                </c:pt>
                <c:pt idx="39">
                  <c:v>9.74</c:v>
                </c:pt>
                <c:pt idx="40">
                  <c:v>13.39</c:v>
                </c:pt>
                <c:pt idx="41">
                  <c:v>11.79</c:v>
                </c:pt>
                <c:pt idx="42">
                  <c:v>13.455</c:v>
                </c:pt>
                <c:pt idx="43">
                  <c:v>9.52</c:v>
                </c:pt>
                <c:pt idx="44">
                  <c:v>11.74</c:v>
                </c:pt>
                <c:pt idx="45">
                  <c:v>13.38</c:v>
                </c:pt>
                <c:pt idx="46">
                  <c:v>11.835</c:v>
                </c:pt>
                <c:pt idx="47">
                  <c:v>9.465</c:v>
                </c:pt>
                <c:pt idx="48">
                  <c:v>13.47</c:v>
                </c:pt>
                <c:pt idx="49">
                  <c:v>18.8</c:v>
                </c:pt>
                <c:pt idx="50">
                  <c:v>11.83</c:v>
                </c:pt>
                <c:pt idx="51">
                  <c:v>9.735</c:v>
                </c:pt>
                <c:pt idx="52">
                  <c:v>18.725</c:v>
                </c:pt>
              </c:numCache>
            </c:numRef>
          </c:xVal>
          <c:yVal>
            <c:numRef>
              <c:f>ChtDat!$G$8:$G$60</c:f>
              <c:numCache>
                <c:ptCount val="53"/>
                <c:pt idx="0">
                  <c:v>66.67784863828831</c:v>
                </c:pt>
                <c:pt idx="1">
                  <c:v>55.25636541192348</c:v>
                </c:pt>
                <c:pt idx="2">
                  <c:v>37.5995658693299</c:v>
                </c:pt>
                <c:pt idx="3">
                  <c:v>27.72158794180866</c:v>
                </c:pt>
                <c:pt idx="4">
                  <c:v>31.199252134188576</c:v>
                </c:pt>
                <c:pt idx="5">
                  <c:v>58.21284095331297</c:v>
                </c:pt>
                <c:pt idx="6">
                  <c:v>27.003831271949032</c:v>
                </c:pt>
                <c:pt idx="7">
                  <c:v>46.7541871461801</c:v>
                </c:pt>
                <c:pt idx="8">
                  <c:v>50.48312425161726</c:v>
                </c:pt>
                <c:pt idx="9">
                  <c:v>29.656959831398456</c:v>
                </c:pt>
                <c:pt idx="10">
                  <c:v>64.57441063623702</c:v>
                </c:pt>
                <c:pt idx="11">
                  <c:v>52.21136914668324</c:v>
                </c:pt>
                <c:pt idx="12">
                  <c:v>64.10894291272949</c:v>
                </c:pt>
                <c:pt idx="13">
                  <c:v>54.64532981940784</c:v>
                </c:pt>
                <c:pt idx="14">
                  <c:v>58.95908641104592</c:v>
                </c:pt>
                <c:pt idx="15">
                  <c:v>64.82262065149123</c:v>
                </c:pt>
                <c:pt idx="16">
                  <c:v>67.39479675786075</c:v>
                </c:pt>
                <c:pt idx="17">
                  <c:v>76.62717227688583</c:v>
                </c:pt>
                <c:pt idx="18">
                  <c:v>70.96345036290211</c:v>
                </c:pt>
                <c:pt idx="19">
                  <c:v>72.8091301833647</c:v>
                </c:pt>
                <c:pt idx="20">
                  <c:v>74.45849145220875</c:v>
                </c:pt>
                <c:pt idx="21">
                  <c:v>62.49476693466237</c:v>
                </c:pt>
                <c:pt idx="22">
                  <c:v>77.33125664913177</c:v>
                </c:pt>
                <c:pt idx="23">
                  <c:v>59.69063918145087</c:v>
                </c:pt>
                <c:pt idx="24">
                  <c:v>63.11048094238796</c:v>
                </c:pt>
                <c:pt idx="25">
                  <c:v>63.93971495406552</c:v>
                </c:pt>
                <c:pt idx="26">
                  <c:v>63.73151475575432</c:v>
                </c:pt>
                <c:pt idx="27">
                  <c:v>59.887203103350416</c:v>
                </c:pt>
                <c:pt idx="28">
                  <c:v>77.82532719146855</c:v>
                </c:pt>
                <c:pt idx="29">
                  <c:v>58.81479576868408</c:v>
                </c:pt>
                <c:pt idx="30">
                  <c:v>64.4587977226875</c:v>
                </c:pt>
                <c:pt idx="31">
                  <c:v>67.67363920106602</c:v>
                </c:pt>
                <c:pt idx="32">
                  <c:v>70.345949244743</c:v>
                </c:pt>
                <c:pt idx="33">
                  <c:v>74.05278132740895</c:v>
                </c:pt>
                <c:pt idx="34">
                  <c:v>55.236693653726455</c:v>
                </c:pt>
                <c:pt idx="35">
                  <c:v>73.81618657559123</c:v>
                </c:pt>
                <c:pt idx="36">
                  <c:v>76.94421319045021</c:v>
                </c:pt>
                <c:pt idx="37">
                  <c:v>79.93418822677968</c:v>
                </c:pt>
                <c:pt idx="38">
                  <c:v>79.94810314196842</c:v>
                </c:pt>
                <c:pt idx="39">
                  <c:v>43.332263504492815</c:v>
                </c:pt>
                <c:pt idx="40">
                  <c:v>64.73369391848112</c:v>
                </c:pt>
                <c:pt idx="41">
                  <c:v>56.43895719061328</c:v>
                </c:pt>
                <c:pt idx="42">
                  <c:v>65.57680450167756</c:v>
                </c:pt>
                <c:pt idx="43">
                  <c:v>42.746667808920336</c:v>
                </c:pt>
                <c:pt idx="44">
                  <c:v>56.62503661863024</c:v>
                </c:pt>
                <c:pt idx="45">
                  <c:v>64.62328169524028</c:v>
                </c:pt>
                <c:pt idx="46">
                  <c:v>56.31183443096657</c:v>
                </c:pt>
                <c:pt idx="47">
                  <c:v>42.05240800498037</c:v>
                </c:pt>
                <c:pt idx="48">
                  <c:v>65.4248024956581</c:v>
                </c:pt>
                <c:pt idx="49">
                  <c:v>83.99070436766706</c:v>
                </c:pt>
                <c:pt idx="50">
                  <c:v>57.24929953853858</c:v>
                </c:pt>
                <c:pt idx="51">
                  <c:v>42.89458948872903</c:v>
                </c:pt>
                <c:pt idx="52">
                  <c:v>83.99070436766709</c:v>
                </c:pt>
              </c:numCache>
            </c:numRef>
          </c:yVal>
          <c:smooth val="0"/>
        </c:ser>
        <c:axId val="994866"/>
        <c:axId val="8953795"/>
      </c:scatterChart>
      <c:valAx>
        <c:axId val="994866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Moisture content, %w/w.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953795"/>
        <c:crossesAt val="0"/>
        <c:crossBetween val="midCat"/>
        <c:dispUnits/>
        <c:majorUnit val="2"/>
        <c:minorUnit val="1"/>
      </c:valAx>
      <c:valAx>
        <c:axId val="895379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humidity, %.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94866"/>
        <c:crossesAt val="0"/>
        <c:crossBetween val="midCat"/>
        <c:dispUnits/>
        <c:majorUnit val="10"/>
        <c:minorUnit val="2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7425"/>
          <c:y val="0.32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Curve fitting residuals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0855"/>
          <c:w val="0.79675"/>
          <c:h val="0.4395"/>
        </c:manualLayout>
      </c:layout>
      <c:scatterChart>
        <c:scatterStyle val="lineMarker"/>
        <c:varyColors val="0"/>
        <c:ser>
          <c:idx val="7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EqFitting!$D$21:$D$96</c:f>
              <c:numCache>
                <c:ptCount val="76"/>
                <c:pt idx="0">
                  <c:v>16.713352007469652</c:v>
                </c:pt>
                <c:pt idx="1">
                  <c:v>13.494495516967428</c:v>
                </c:pt>
                <c:pt idx="2">
                  <c:v>10.363094581172057</c:v>
                </c:pt>
                <c:pt idx="3">
                  <c:v>9.07504363001745</c:v>
                </c:pt>
                <c:pt idx="4">
                  <c:v>9.445113275692242</c:v>
                </c:pt>
                <c:pt idx="5">
                  <c:v>14.01208528103979</c:v>
                </c:pt>
                <c:pt idx="6">
                  <c:v>8.719286801478582</c:v>
                </c:pt>
                <c:pt idx="7">
                  <c:v>11.881852763481763</c:v>
                </c:pt>
                <c:pt idx="8">
                  <c:v>12.397437338428684</c:v>
                </c:pt>
                <c:pt idx="9">
                  <c:v>9.110747408619748</c:v>
                </c:pt>
                <c:pt idx="10">
                  <c:v>15.700566932777969</c:v>
                </c:pt>
                <c:pt idx="11">
                  <c:v>12.410071942446042</c:v>
                </c:pt>
                <c:pt idx="12">
                  <c:v>14.705207616425785</c:v>
                </c:pt>
                <c:pt idx="13">
                  <c:v>13.707430780601513</c:v>
                </c:pt>
                <c:pt idx="14">
                  <c:v>14.62631820265933</c:v>
                </c:pt>
                <c:pt idx="15">
                  <c:v>15.888283694518485</c:v>
                </c:pt>
                <c:pt idx="16">
                  <c:v>16.495806150978563</c:v>
                </c:pt>
                <c:pt idx="17">
                  <c:v>20.0192030724916</c:v>
                </c:pt>
                <c:pt idx="18">
                  <c:v>17.329578786812153</c:v>
                </c:pt>
                <c:pt idx="19">
                  <c:v>18.385225523854622</c:v>
                </c:pt>
                <c:pt idx="20">
                  <c:v>18.66619200189866</c:v>
                </c:pt>
                <c:pt idx="21">
                  <c:v>14.889705882352942</c:v>
                </c:pt>
                <c:pt idx="22">
                  <c:v>20.649092115581826</c:v>
                </c:pt>
                <c:pt idx="23">
                  <c:v>13.804483896665529</c:v>
                </c:pt>
                <c:pt idx="24">
                  <c:v>15.028469546212687</c:v>
                </c:pt>
                <c:pt idx="25">
                  <c:v>14.949135007759066</c:v>
                </c:pt>
                <c:pt idx="26">
                  <c:v>14.995400183992638</c:v>
                </c:pt>
                <c:pt idx="27">
                  <c:v>13.772114454747141</c:v>
                </c:pt>
                <c:pt idx="28">
                  <c:v>20.649092115581826</c:v>
                </c:pt>
                <c:pt idx="29">
                  <c:v>14.718366410462314</c:v>
                </c:pt>
                <c:pt idx="30">
                  <c:v>15.807759119861032</c:v>
                </c:pt>
                <c:pt idx="31">
                  <c:v>16.563702063177526</c:v>
                </c:pt>
                <c:pt idx="32">
                  <c:v>17.247039512252318</c:v>
                </c:pt>
                <c:pt idx="33">
                  <c:v>18.46937566639024</c:v>
                </c:pt>
                <c:pt idx="34">
                  <c:v>13.688040018190085</c:v>
                </c:pt>
                <c:pt idx="35">
                  <c:v>18.72254541137362</c:v>
                </c:pt>
                <c:pt idx="36">
                  <c:v>19.9184554502938</c:v>
                </c:pt>
                <c:pt idx="37">
                  <c:v>22.631675761849284</c:v>
                </c:pt>
                <c:pt idx="38">
                  <c:v>21.936349225704177</c:v>
                </c:pt>
                <c:pt idx="39">
                  <c:v>10.791048083314868</c:v>
                </c:pt>
                <c:pt idx="40">
                  <c:v>15.460108532502021</c:v>
                </c:pt>
                <c:pt idx="41">
                  <c:v>13.365831538374334</c:v>
                </c:pt>
                <c:pt idx="42">
                  <c:v>15.546825350973482</c:v>
                </c:pt>
                <c:pt idx="43">
                  <c:v>10.521662245800176</c:v>
                </c:pt>
                <c:pt idx="44">
                  <c:v>13.301608882846136</c:v>
                </c:pt>
                <c:pt idx="45">
                  <c:v>15.446779034864926</c:v>
                </c:pt>
                <c:pt idx="46">
                  <c:v>13.423694209720411</c:v>
                </c:pt>
                <c:pt idx="47">
                  <c:v>10.454520351245375</c:v>
                </c:pt>
                <c:pt idx="48">
                  <c:v>15.566855425863862</c:v>
                </c:pt>
                <c:pt idx="49">
                  <c:v>23.15270935960591</c:v>
                </c:pt>
                <c:pt idx="50">
                  <c:v>13.41726210729273</c:v>
                </c:pt>
                <c:pt idx="51">
                  <c:v>10.784911095108846</c:v>
                </c:pt>
                <c:pt idx="52">
                  <c:v>23.039064903106738</c:v>
                </c:pt>
                <c:pt idx="53">
                  <c:v>16.570496007460513</c:v>
                </c:pt>
                <c:pt idx="54">
                  <c:v>13.635072328723538</c:v>
                </c:pt>
                <c:pt idx="55">
                  <c:v>10.342392443752965</c:v>
                </c:pt>
                <c:pt idx="56">
                  <c:v>9.11431907209183</c:v>
                </c:pt>
                <c:pt idx="57">
                  <c:v>9.49304719150334</c:v>
                </c:pt>
                <c:pt idx="58">
                  <c:v>14.043290833200283</c:v>
                </c:pt>
                <c:pt idx="59">
                  <c:v>8.722832882133575</c:v>
                </c:pt>
                <c:pt idx="60">
                  <c:v>11.668834903211039</c:v>
                </c:pt>
                <c:pt idx="61">
                  <c:v>12.293940618964202</c:v>
                </c:pt>
                <c:pt idx="62">
                  <c:v>9.070284891584137</c:v>
                </c:pt>
                <c:pt idx="63">
                  <c:v>15.821172110261756</c:v>
                </c:pt>
                <c:pt idx="64">
                  <c:v>12.473287594196378</c:v>
                </c:pt>
                <c:pt idx="65">
                  <c:v>14.810562571756602</c:v>
                </c:pt>
                <c:pt idx="66">
                  <c:v>13.20541121865625</c:v>
                </c:pt>
                <c:pt idx="67">
                  <c:v>13.578283832131296</c:v>
                </c:pt>
                <c:pt idx="68">
                  <c:v>16.842904714611205</c:v>
                </c:pt>
                <c:pt idx="69">
                  <c:v>13.045444268595974</c:v>
                </c:pt>
                <c:pt idx="70">
                  <c:v>14.850120592626624</c:v>
                </c:pt>
                <c:pt idx="71">
                  <c:v>15.433452614567702</c:v>
                </c:pt>
                <c:pt idx="72">
                  <c:v>16.218257888314255</c:v>
                </c:pt>
                <c:pt idx="73">
                  <c:v>16.096824751843037</c:v>
                </c:pt>
                <c:pt idx="74">
                  <c:v>13.462302150110625</c:v>
                </c:pt>
                <c:pt idx="75">
                  <c:v>13.308027873774858</c:v>
                </c:pt>
              </c:numCache>
            </c:numRef>
          </c:xVal>
          <c:yVal>
            <c:numRef>
              <c:f>EqFitting!$E$21:$E$96</c:f>
              <c:numCache>
                <c:ptCount val="76"/>
              </c:numCache>
            </c:numRef>
          </c:yVal>
          <c:smooth val="0"/>
        </c:ser>
        <c:ser>
          <c:idx val="1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EqFitting!$D$21:$D$160</c:f>
              <c:numCache>
                <c:ptCount val="140"/>
                <c:pt idx="0">
                  <c:v>16.713352007469652</c:v>
                </c:pt>
                <c:pt idx="1">
                  <c:v>13.494495516967428</c:v>
                </c:pt>
                <c:pt idx="2">
                  <c:v>10.363094581172057</c:v>
                </c:pt>
                <c:pt idx="3">
                  <c:v>9.07504363001745</c:v>
                </c:pt>
                <c:pt idx="4">
                  <c:v>9.445113275692242</c:v>
                </c:pt>
                <c:pt idx="5">
                  <c:v>14.01208528103979</c:v>
                </c:pt>
                <c:pt idx="6">
                  <c:v>8.719286801478582</c:v>
                </c:pt>
                <c:pt idx="7">
                  <c:v>11.881852763481763</c:v>
                </c:pt>
                <c:pt idx="8">
                  <c:v>12.397437338428684</c:v>
                </c:pt>
                <c:pt idx="9">
                  <c:v>9.110747408619748</c:v>
                </c:pt>
                <c:pt idx="10">
                  <c:v>15.700566932777969</c:v>
                </c:pt>
                <c:pt idx="11">
                  <c:v>12.410071942446042</c:v>
                </c:pt>
                <c:pt idx="12">
                  <c:v>14.705207616425785</c:v>
                </c:pt>
                <c:pt idx="13">
                  <c:v>13.707430780601513</c:v>
                </c:pt>
                <c:pt idx="14">
                  <c:v>14.62631820265933</c:v>
                </c:pt>
                <c:pt idx="15">
                  <c:v>15.888283694518485</c:v>
                </c:pt>
                <c:pt idx="16">
                  <c:v>16.495806150978563</c:v>
                </c:pt>
                <c:pt idx="17">
                  <c:v>20.0192030724916</c:v>
                </c:pt>
                <c:pt idx="18">
                  <c:v>17.329578786812153</c:v>
                </c:pt>
                <c:pt idx="19">
                  <c:v>18.385225523854622</c:v>
                </c:pt>
                <c:pt idx="20">
                  <c:v>18.66619200189866</c:v>
                </c:pt>
                <c:pt idx="21">
                  <c:v>14.889705882352942</c:v>
                </c:pt>
                <c:pt idx="22">
                  <c:v>20.649092115581826</c:v>
                </c:pt>
                <c:pt idx="23">
                  <c:v>13.804483896665529</c:v>
                </c:pt>
                <c:pt idx="24">
                  <c:v>15.028469546212687</c:v>
                </c:pt>
                <c:pt idx="25">
                  <c:v>14.949135007759066</c:v>
                </c:pt>
                <c:pt idx="26">
                  <c:v>14.995400183992638</c:v>
                </c:pt>
                <c:pt idx="27">
                  <c:v>13.772114454747141</c:v>
                </c:pt>
                <c:pt idx="28">
                  <c:v>20.649092115581826</c:v>
                </c:pt>
                <c:pt idx="29">
                  <c:v>14.718366410462314</c:v>
                </c:pt>
                <c:pt idx="30">
                  <c:v>15.807759119861032</c:v>
                </c:pt>
                <c:pt idx="31">
                  <c:v>16.563702063177526</c:v>
                </c:pt>
                <c:pt idx="32">
                  <c:v>17.247039512252318</c:v>
                </c:pt>
                <c:pt idx="33">
                  <c:v>18.46937566639024</c:v>
                </c:pt>
                <c:pt idx="34">
                  <c:v>13.688040018190085</c:v>
                </c:pt>
                <c:pt idx="35">
                  <c:v>18.72254541137362</c:v>
                </c:pt>
                <c:pt idx="36">
                  <c:v>19.9184554502938</c:v>
                </c:pt>
                <c:pt idx="37">
                  <c:v>22.631675761849284</c:v>
                </c:pt>
                <c:pt idx="38">
                  <c:v>21.936349225704177</c:v>
                </c:pt>
                <c:pt idx="39">
                  <c:v>10.791048083314868</c:v>
                </c:pt>
                <c:pt idx="40">
                  <c:v>15.460108532502021</c:v>
                </c:pt>
                <c:pt idx="41">
                  <c:v>13.365831538374334</c:v>
                </c:pt>
                <c:pt idx="42">
                  <c:v>15.546825350973482</c:v>
                </c:pt>
                <c:pt idx="43">
                  <c:v>10.521662245800176</c:v>
                </c:pt>
                <c:pt idx="44">
                  <c:v>13.301608882846136</c:v>
                </c:pt>
                <c:pt idx="45">
                  <c:v>15.446779034864926</c:v>
                </c:pt>
                <c:pt idx="46">
                  <c:v>13.423694209720411</c:v>
                </c:pt>
                <c:pt idx="47">
                  <c:v>10.454520351245375</c:v>
                </c:pt>
                <c:pt idx="48">
                  <c:v>15.566855425863862</c:v>
                </c:pt>
                <c:pt idx="49">
                  <c:v>23.15270935960591</c:v>
                </c:pt>
                <c:pt idx="50">
                  <c:v>13.41726210729273</c:v>
                </c:pt>
                <c:pt idx="51">
                  <c:v>10.784911095108846</c:v>
                </c:pt>
                <c:pt idx="52">
                  <c:v>23.039064903106738</c:v>
                </c:pt>
                <c:pt idx="53">
                  <c:v>16.570496007460513</c:v>
                </c:pt>
                <c:pt idx="54">
                  <c:v>13.635072328723538</c:v>
                </c:pt>
                <c:pt idx="55">
                  <c:v>10.342392443752965</c:v>
                </c:pt>
                <c:pt idx="56">
                  <c:v>9.11431907209183</c:v>
                </c:pt>
                <c:pt idx="57">
                  <c:v>9.49304719150334</c:v>
                </c:pt>
                <c:pt idx="58">
                  <c:v>14.043290833200283</c:v>
                </c:pt>
                <c:pt idx="59">
                  <c:v>8.722832882133575</c:v>
                </c:pt>
                <c:pt idx="60">
                  <c:v>11.668834903211039</c:v>
                </c:pt>
                <c:pt idx="61">
                  <c:v>12.293940618964202</c:v>
                </c:pt>
                <c:pt idx="62">
                  <c:v>9.070284891584137</c:v>
                </c:pt>
                <c:pt idx="63">
                  <c:v>15.821172110261756</c:v>
                </c:pt>
                <c:pt idx="64">
                  <c:v>12.473287594196378</c:v>
                </c:pt>
                <c:pt idx="65">
                  <c:v>14.810562571756602</c:v>
                </c:pt>
                <c:pt idx="66">
                  <c:v>13.20541121865625</c:v>
                </c:pt>
                <c:pt idx="67">
                  <c:v>13.578283832131296</c:v>
                </c:pt>
                <c:pt idx="68">
                  <c:v>16.842904714611205</c:v>
                </c:pt>
                <c:pt idx="69">
                  <c:v>13.045444268595974</c:v>
                </c:pt>
                <c:pt idx="70">
                  <c:v>14.850120592626624</c:v>
                </c:pt>
                <c:pt idx="71">
                  <c:v>15.433452614567702</c:v>
                </c:pt>
                <c:pt idx="72">
                  <c:v>16.218257888314255</c:v>
                </c:pt>
                <c:pt idx="73">
                  <c:v>16.096824751843037</c:v>
                </c:pt>
                <c:pt idx="74">
                  <c:v>13.462302150110625</c:v>
                </c:pt>
                <c:pt idx="75">
                  <c:v>13.308027873774858</c:v>
                </c:pt>
                <c:pt idx="76">
                  <c:v>17.212682412237005</c:v>
                </c:pt>
                <c:pt idx="77">
                  <c:v>15.58021266759131</c:v>
                </c:pt>
                <c:pt idx="78">
                  <c:v>16.3534818779452</c:v>
                </c:pt>
                <c:pt idx="79">
                  <c:v>19.402985074626866</c:v>
                </c:pt>
                <c:pt idx="80">
                  <c:v>10.650069156293222</c:v>
                </c:pt>
                <c:pt idx="81">
                  <c:v>13.707430780601513</c:v>
                </c:pt>
                <c:pt idx="82">
                  <c:v>13.34655709832814</c:v>
                </c:pt>
                <c:pt idx="83">
                  <c:v>19.64584828906437</c:v>
                </c:pt>
                <c:pt idx="84">
                  <c:v>14.619748982749726</c:v>
                </c:pt>
                <c:pt idx="85">
                  <c:v>14.468864468864469</c:v>
                </c:pt>
                <c:pt idx="86">
                  <c:v>15.373521776752236</c:v>
                </c:pt>
                <c:pt idx="87">
                  <c:v>18.329191811619925</c:v>
                </c:pt>
                <c:pt idx="88">
                  <c:v>15.0152395192363</c:v>
                </c:pt>
                <c:pt idx="89">
                  <c:v>20.221207020918488</c:v>
                </c:pt>
                <c:pt idx="90">
                  <c:v>10.852455381886706</c:v>
                </c:pt>
                <c:pt idx="91">
                  <c:v>15.874855156431055</c:v>
                </c:pt>
                <c:pt idx="92">
                  <c:v>18.245240629064682</c:v>
                </c:pt>
                <c:pt idx="93">
                  <c:v>10.73583965450418</c:v>
                </c:pt>
                <c:pt idx="94">
                  <c:v>14.797382619676272</c:v>
                </c:pt>
                <c:pt idx="95">
                  <c:v>14.60661280155865</c:v>
                </c:pt>
                <c:pt idx="96">
                  <c:v>15.11453896627144</c:v>
                </c:pt>
                <c:pt idx="97">
                  <c:v>13.778586869951075</c:v>
                </c:pt>
                <c:pt idx="98">
                  <c:v>13.26952483434332</c:v>
                </c:pt>
                <c:pt idx="99">
                  <c:v>14.65260261407934</c:v>
                </c:pt>
                <c:pt idx="100">
                  <c:v>15.426790558088532</c:v>
                </c:pt>
                <c:pt idx="101">
                  <c:v>19.388729703915946</c:v>
                </c:pt>
                <c:pt idx="102">
                  <c:v>19.66016513102788</c:v>
                </c:pt>
                <c:pt idx="103">
                  <c:v>9.974705817661937</c:v>
                </c:pt>
                <c:pt idx="104">
                  <c:v>15.673799884326199</c:v>
                </c:pt>
                <c:pt idx="105">
                  <c:v>12.410071942446042</c:v>
                </c:pt>
                <c:pt idx="106">
                  <c:v>14.508187335394481</c:v>
                </c:pt>
                <c:pt idx="107">
                  <c:v>15.673799884326199</c:v>
                </c:pt>
                <c:pt idx="108">
                  <c:v>11.888111888111888</c:v>
                </c:pt>
                <c:pt idx="109">
                  <c:v>15.767538782125493</c:v>
                </c:pt>
                <c:pt idx="110">
                  <c:v>8.837614279494993</c:v>
                </c:pt>
                <c:pt idx="111">
                  <c:v>8.731107969990212</c:v>
                </c:pt>
                <c:pt idx="112">
                  <c:v>10.405741098537124</c:v>
                </c:pt>
                <c:pt idx="113">
                  <c:v>10.369184923569339</c:v>
                </c:pt>
                <c:pt idx="114">
                  <c:v>11.957008508732647</c:v>
                </c:pt>
                <c:pt idx="115">
                  <c:v>15.727346371947691</c:v>
                </c:pt>
                <c:pt idx="116">
                  <c:v>12.435349673937486</c:v>
                </c:pt>
                <c:pt idx="117">
                  <c:v>14.468864468864469</c:v>
                </c:pt>
                <c:pt idx="118">
                  <c:v>15.560177962674063</c:v>
                </c:pt>
                <c:pt idx="119">
                  <c:v>14.896306083759407</c:v>
                </c:pt>
                <c:pt idx="120">
                  <c:v>10.491133086569802</c:v>
                </c:pt>
                <c:pt idx="121">
                  <c:v>15.546825350973482</c:v>
                </c:pt>
                <c:pt idx="122">
                  <c:v>11.875594339094926</c:v>
                </c:pt>
                <c:pt idx="123">
                  <c:v>8.920596884870928</c:v>
                </c:pt>
                <c:pt idx="124">
                  <c:v>12.790435371080532</c:v>
                </c:pt>
                <c:pt idx="125">
                  <c:v>11.763062307907237</c:v>
                </c:pt>
                <c:pt idx="126">
                  <c:v>10.302228105007721</c:v>
                </c:pt>
                <c:pt idx="127">
                  <c:v>15.360212262790563</c:v>
                </c:pt>
                <c:pt idx="128">
                  <c:v>8.731107969990212</c:v>
                </c:pt>
                <c:pt idx="129">
                  <c:v>15.560177962674063</c:v>
                </c:pt>
                <c:pt idx="130">
                  <c:v>14.896306083759407</c:v>
                </c:pt>
                <c:pt idx="131">
                  <c:v>10.491133086569802</c:v>
                </c:pt>
                <c:pt idx="132">
                  <c:v>15.546825350973482</c:v>
                </c:pt>
                <c:pt idx="133">
                  <c:v>11.875594339094926</c:v>
                </c:pt>
                <c:pt idx="134">
                  <c:v>8.920596884870928</c:v>
                </c:pt>
                <c:pt idx="135">
                  <c:v>12.790435371080532</c:v>
                </c:pt>
                <c:pt idx="136">
                  <c:v>11.763062307907237</c:v>
                </c:pt>
                <c:pt idx="137">
                  <c:v>10.302228105007721</c:v>
                </c:pt>
                <c:pt idx="138">
                  <c:v>15.360212262790563</c:v>
                </c:pt>
                <c:pt idx="139">
                  <c:v>8.731107969990212</c:v>
                </c:pt>
              </c:numCache>
            </c:numRef>
          </c:xVal>
          <c:yVal>
            <c:numRef>
              <c:f>EqFitting!$H$21:$H$160</c:f>
              <c:numCache>
                <c:ptCount val="140"/>
                <c:pt idx="0">
                  <c:v>-3.46250178496841</c:v>
                </c:pt>
                <c:pt idx="1">
                  <c:v>-0.49500886623274454</c:v>
                </c:pt>
                <c:pt idx="2">
                  <c:v>-1.0928144723050224</c:v>
                </c:pt>
                <c:pt idx="3">
                  <c:v>-3.6439500356064976</c:v>
                </c:pt>
                <c:pt idx="4">
                  <c:v>-2.2616127766115355</c:v>
                </c:pt>
                <c:pt idx="5">
                  <c:v>-0.10837776667464993</c:v>
                </c:pt>
                <c:pt idx="6">
                  <c:v>-2.365347664035294</c:v>
                </c:pt>
                <c:pt idx="7">
                  <c:v>-0.4694072617446565</c:v>
                </c:pt>
                <c:pt idx="8">
                  <c:v>0.4569543124484099</c:v>
                </c:pt>
                <c:pt idx="9">
                  <c:v>-1.9100229308790553</c:v>
                </c:pt>
                <c:pt idx="10">
                  <c:v>-1.4603519833606526</c:v>
                </c:pt>
                <c:pt idx="11">
                  <c:v>2.1173305231533064</c:v>
                </c:pt>
                <c:pt idx="12">
                  <c:v>2.493224105071448</c:v>
                </c:pt>
                <c:pt idx="13">
                  <c:v>-2.1742042640812542</c:v>
                </c:pt>
                <c:pt idx="14">
                  <c:v>-2.290454356868331</c:v>
                </c:pt>
                <c:pt idx="15">
                  <c:v>-2.003072328012067</c:v>
                </c:pt>
                <c:pt idx="16">
                  <c:v>-1.8971627036935956</c:v>
                </c:pt>
                <c:pt idx="17">
                  <c:v>-4.235837677779472</c:v>
                </c:pt>
                <c:pt idx="18">
                  <c:v>-1.4811605938633505</c:v>
                </c:pt>
                <c:pt idx="19">
                  <c:v>-3.2491069296179376</c:v>
                </c:pt>
                <c:pt idx="20">
                  <c:v>-2.492398329751566</c:v>
                </c:pt>
                <c:pt idx="21">
                  <c:v>0.03168101942983981</c:v>
                </c:pt>
                <c:pt idx="22">
                  <c:v>-5.146117859102603</c:v>
                </c:pt>
                <c:pt idx="23">
                  <c:v>2.389275671440295</c:v>
                </c:pt>
                <c:pt idx="24">
                  <c:v>0.018464159104489397</c:v>
                </c:pt>
                <c:pt idx="25">
                  <c:v>1.2063877775751308</c:v>
                </c:pt>
                <c:pt idx="26">
                  <c:v>0.7887243002148878</c:v>
                </c:pt>
                <c:pt idx="27">
                  <c:v>2.7461867365478057</c:v>
                </c:pt>
                <c:pt idx="28">
                  <c:v>-4.652047316765831</c:v>
                </c:pt>
                <c:pt idx="29">
                  <c:v>-2.861777923377275</c:v>
                </c:pt>
                <c:pt idx="30">
                  <c:v>-2.0292777415722156</c:v>
                </c:pt>
                <c:pt idx="31">
                  <c:v>-1.8850669138814027</c:v>
                </c:pt>
                <c:pt idx="32">
                  <c:v>-1.7984576126082032</c:v>
                </c:pt>
                <c:pt idx="33">
                  <c:v>-2.2757979360302016</c:v>
                </c:pt>
                <c:pt idx="34">
                  <c:v>-1.4861927583119794</c:v>
                </c:pt>
                <c:pt idx="35">
                  <c:v>-3.3103266842801133</c:v>
                </c:pt>
                <c:pt idx="36">
                  <c:v>-3.6487853177728056</c:v>
                </c:pt>
                <c:pt idx="37">
                  <c:v>-6.8577528854744685</c:v>
                </c:pt>
                <c:pt idx="38">
                  <c:v>-5.455241973309938</c:v>
                </c:pt>
                <c:pt idx="39">
                  <c:v>2.2074046185639062</c:v>
                </c:pt>
                <c:pt idx="40">
                  <c:v>-0.2680783602008461</c:v>
                </c:pt>
                <c:pt idx="41">
                  <c:v>1.3401937531346206</c:v>
                </c:pt>
                <c:pt idx="42">
                  <c:v>0.19994115594653294</c:v>
                </c:pt>
                <c:pt idx="43">
                  <c:v>3.1515096601330583</c:v>
                </c:pt>
                <c:pt idx="44">
                  <c:v>1.8540070123180357</c:v>
                </c:pt>
                <c:pt idx="45">
                  <c:v>-0.32057847392022154</c:v>
                </c:pt>
                <c:pt idx="46">
                  <c:v>0.9189191669058019</c:v>
                </c:pt>
                <c:pt idx="47">
                  <c:v>2.8393409513219723</c:v>
                </c:pt>
                <c:pt idx="48">
                  <c:v>-0.0382898457177987</c:v>
                </c:pt>
                <c:pt idx="49">
                  <c:v>-3.760831664604339</c:v>
                </c:pt>
                <c:pt idx="50">
                  <c:v>1.8890295517679405</c:v>
                </c:pt>
                <c:pt idx="51">
                  <c:v>1.8045092105490639</c:v>
                </c:pt>
                <c:pt idx="52">
                  <c:v>-3.557211617243979</c:v>
                </c:pt>
                <c:pt idx="53">
                  <c:v>-3.9443642528483167</c:v>
                </c:pt>
                <c:pt idx="54">
                  <c:v>-3.755946363467345</c:v>
                </c:pt>
                <c:pt idx="55">
                  <c:v>-5.295486183784334</c:v>
                </c:pt>
                <c:pt idx="56">
                  <c:v>-6.93979296705686</c:v>
                </c:pt>
                <c:pt idx="57">
                  <c:v>-5.367700666291668</c:v>
                </c:pt>
                <c:pt idx="58">
                  <c:v>-2.6239917412256446</c:v>
                </c:pt>
                <c:pt idx="59">
                  <c:v>-4.820147581853213</c:v>
                </c:pt>
                <c:pt idx="60">
                  <c:v>-2.4874617829846386</c:v>
                </c:pt>
                <c:pt idx="61">
                  <c:v>-2.7174040703201783</c:v>
                </c:pt>
                <c:pt idx="62">
                  <c:v>-5.890440041303158</c:v>
                </c:pt>
                <c:pt idx="63">
                  <c:v>-6.108446676794657</c:v>
                </c:pt>
                <c:pt idx="64">
                  <c:v>-3.911044677654786</c:v>
                </c:pt>
                <c:pt idx="65">
                  <c:v>-1.5102491499224584</c:v>
                </c:pt>
                <c:pt idx="66">
                  <c:v>-1.5861391873887598</c:v>
                </c:pt>
                <c:pt idx="67">
                  <c:v>-0.8776084012204848</c:v>
                </c:pt>
                <c:pt idx="68">
                  <c:v>-1.709003361821729</c:v>
                </c:pt>
                <c:pt idx="69">
                  <c:v>1.8714032248165466</c:v>
                </c:pt>
                <c:pt idx="70">
                  <c:v>0.3300989254741893</c:v>
                </c:pt>
                <c:pt idx="71">
                  <c:v>2.748528579856611</c:v>
                </c:pt>
                <c:pt idx="72">
                  <c:v>3.2833068521973416</c:v>
                </c:pt>
                <c:pt idx="73">
                  <c:v>0.46944586553523493</c:v>
                </c:pt>
                <c:pt idx="74">
                  <c:v>0.882645508240202</c:v>
                </c:pt>
                <c:pt idx="75">
                  <c:v>1.0974873386482216</c:v>
                </c:pt>
                <c:pt idx="76">
                  <c:v>3.723785553730991</c:v>
                </c:pt>
                <c:pt idx="77">
                  <c:v>2.2265526965247773</c:v>
                </c:pt>
                <c:pt idx="78">
                  <c:v>3.7501835625013626</c:v>
                </c:pt>
                <c:pt idx="79">
                  <c:v>3.3493445362575187</c:v>
                </c:pt>
                <c:pt idx="80">
                  <c:v>2.0356111338604137</c:v>
                </c:pt>
                <c:pt idx="81">
                  <c:v>3.307498775707387</c:v>
                </c:pt>
                <c:pt idx="82">
                  <c:v>2.591174875353019</c:v>
                </c:pt>
                <c:pt idx="83">
                  <c:v>4.8710625564527845</c:v>
                </c:pt>
                <c:pt idx="84">
                  <c:v>5.103874058328756</c:v>
                </c:pt>
                <c:pt idx="85">
                  <c:v>2.9512517154782927</c:v>
                </c:pt>
                <c:pt idx="86">
                  <c:v>3.03573497970298</c:v>
                </c:pt>
                <c:pt idx="87">
                  <c:v>-1.157750327964166</c:v>
                </c:pt>
                <c:pt idx="88">
                  <c:v>-0.7983936879352171</c:v>
                </c:pt>
                <c:pt idx="89">
                  <c:v>4.948412973233246</c:v>
                </c:pt>
                <c:pt idx="90">
                  <c:v>-2.5601275417329106</c:v>
                </c:pt>
                <c:pt idx="91">
                  <c:v>-2.772993899461426</c:v>
                </c:pt>
                <c:pt idx="92">
                  <c:v>-0.685342079901119</c:v>
                </c:pt>
                <c:pt idx="93">
                  <c:v>-0.611320309758689</c:v>
                </c:pt>
                <c:pt idx="94">
                  <c:v>1.672862100106883</c:v>
                </c:pt>
                <c:pt idx="95">
                  <c:v>1.2503406391846283</c:v>
                </c:pt>
                <c:pt idx="96">
                  <c:v>4.75261915722524</c:v>
                </c:pt>
                <c:pt idx="97">
                  <c:v>4.41970879019685</c:v>
                </c:pt>
                <c:pt idx="98">
                  <c:v>1.2883076881857107</c:v>
                </c:pt>
                <c:pt idx="99">
                  <c:v>2.1777558157225627</c:v>
                </c:pt>
                <c:pt idx="100">
                  <c:v>2.804322505451154</c:v>
                </c:pt>
                <c:pt idx="101">
                  <c:v>3.350847672186987</c:v>
                </c:pt>
                <c:pt idx="102">
                  <c:v>2.5148317351811613</c:v>
                </c:pt>
                <c:pt idx="103">
                  <c:v>3.4797159482036264</c:v>
                </c:pt>
                <c:pt idx="104">
                  <c:v>1.6506163631687798</c:v>
                </c:pt>
                <c:pt idx="105">
                  <c:v>3.2750443213690517</c:v>
                </c:pt>
                <c:pt idx="106">
                  <c:v>3.529732692605748</c:v>
                </c:pt>
                <c:pt idx="107">
                  <c:v>-0.04795802390903248</c:v>
                </c:pt>
                <c:pt idx="108">
                  <c:v>5.208742982885589</c:v>
                </c:pt>
                <c:pt idx="109">
                  <c:v>-0.252975337739457</c:v>
                </c:pt>
                <c:pt idx="110">
                  <c:v>2.863905911195385</c:v>
                </c:pt>
                <c:pt idx="111">
                  <c:v>2.5714474675134973</c:v>
                </c:pt>
                <c:pt idx="112">
                  <c:v>5.088160789946485</c:v>
                </c:pt>
                <c:pt idx="113">
                  <c:v>5.418064678952234</c:v>
                </c:pt>
                <c:pt idx="114">
                  <c:v>4.307575003420801</c:v>
                </c:pt>
                <c:pt idx="115">
                  <c:v>-2.9554759268575737</c:v>
                </c:pt>
                <c:pt idx="116">
                  <c:v>-2.152449671366476</c:v>
                </c:pt>
                <c:pt idx="117">
                  <c:v>-1.2765432218760964</c:v>
                </c:pt>
                <c:pt idx="118">
                  <c:v>-0.6605947080231402</c:v>
                </c:pt>
                <c:pt idx="119">
                  <c:v>4.337294766745302</c:v>
                </c:pt>
                <c:pt idx="120">
                  <c:v>-0.5948321288014213</c:v>
                </c:pt>
                <c:pt idx="121">
                  <c:v>1.1065594604418862</c:v>
                </c:pt>
                <c:pt idx="122">
                  <c:v>1.654166076886277</c:v>
                </c:pt>
                <c:pt idx="123">
                  <c:v>-4.32318853711741</c:v>
                </c:pt>
                <c:pt idx="124">
                  <c:v>2.3978261884912584</c:v>
                </c:pt>
                <c:pt idx="125">
                  <c:v>1.8375910311759043</c:v>
                </c:pt>
                <c:pt idx="126">
                  <c:v>1.4942712240900917</c:v>
                </c:pt>
                <c:pt idx="127">
                  <c:v>0.8964374207737364</c:v>
                </c:pt>
                <c:pt idx="128">
                  <c:v>-2.5732917955058667</c:v>
                </c:pt>
                <c:pt idx="129">
                  <c:v>-0.6605947080231402</c:v>
                </c:pt>
                <c:pt idx="130">
                  <c:v>4.337294766745302</c:v>
                </c:pt>
                <c:pt idx="131">
                  <c:v>-0.5948321288014213</c:v>
                </c:pt>
                <c:pt idx="132">
                  <c:v>1.1065594604418862</c:v>
                </c:pt>
                <c:pt idx="133">
                  <c:v>1.654166076886277</c:v>
                </c:pt>
                <c:pt idx="134">
                  <c:v>-4.32318853711741</c:v>
                </c:pt>
                <c:pt idx="135">
                  <c:v>2.3978261884912584</c:v>
                </c:pt>
                <c:pt idx="136">
                  <c:v>1.8375910311759043</c:v>
                </c:pt>
                <c:pt idx="137">
                  <c:v>1.4942712240900917</c:v>
                </c:pt>
                <c:pt idx="138">
                  <c:v>0.8964374207737364</c:v>
                </c:pt>
                <c:pt idx="139">
                  <c:v>-2.5732917955058667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EqFitting!$B$21:$B$96</c:f>
              <c:numCache>
                <c:ptCount val="7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</c:numCache>
            </c:numRef>
          </c:xVal>
          <c:yVal>
            <c:numRef>
              <c:f>EqFitting!$E$21:$E$96</c:f>
              <c:numCache>
                <c:ptCount val="76"/>
              </c:numCache>
            </c:numRef>
          </c:yVal>
          <c:smooth val="0"/>
        </c:ser>
        <c:ser>
          <c:idx val="5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EqFitting!$B$21:$B$160</c:f>
              <c:numCache>
                <c:ptCount val="14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</c:numCache>
            </c:numRef>
          </c:xVal>
          <c:yVal>
            <c:numRef>
              <c:f>EqFitting!$H$21:$H$160</c:f>
              <c:numCache>
                <c:ptCount val="140"/>
                <c:pt idx="0">
                  <c:v>-3.46250178496841</c:v>
                </c:pt>
                <c:pt idx="1">
                  <c:v>-0.49500886623274454</c:v>
                </c:pt>
                <c:pt idx="2">
                  <c:v>-1.0928144723050224</c:v>
                </c:pt>
                <c:pt idx="3">
                  <c:v>-3.6439500356064976</c:v>
                </c:pt>
                <c:pt idx="4">
                  <c:v>-2.2616127766115355</c:v>
                </c:pt>
                <c:pt idx="5">
                  <c:v>-0.10837776667464993</c:v>
                </c:pt>
                <c:pt idx="6">
                  <c:v>-2.365347664035294</c:v>
                </c:pt>
                <c:pt idx="7">
                  <c:v>-0.4694072617446565</c:v>
                </c:pt>
                <c:pt idx="8">
                  <c:v>0.4569543124484099</c:v>
                </c:pt>
                <c:pt idx="9">
                  <c:v>-1.9100229308790553</c:v>
                </c:pt>
                <c:pt idx="10">
                  <c:v>-1.4603519833606526</c:v>
                </c:pt>
                <c:pt idx="11">
                  <c:v>2.1173305231533064</c:v>
                </c:pt>
                <c:pt idx="12">
                  <c:v>2.493224105071448</c:v>
                </c:pt>
                <c:pt idx="13">
                  <c:v>-2.1742042640812542</c:v>
                </c:pt>
                <c:pt idx="14">
                  <c:v>-2.290454356868331</c:v>
                </c:pt>
                <c:pt idx="15">
                  <c:v>-2.003072328012067</c:v>
                </c:pt>
                <c:pt idx="16">
                  <c:v>-1.8971627036935956</c:v>
                </c:pt>
                <c:pt idx="17">
                  <c:v>-4.235837677779472</c:v>
                </c:pt>
                <c:pt idx="18">
                  <c:v>-1.4811605938633505</c:v>
                </c:pt>
                <c:pt idx="19">
                  <c:v>-3.2491069296179376</c:v>
                </c:pt>
                <c:pt idx="20">
                  <c:v>-2.492398329751566</c:v>
                </c:pt>
                <c:pt idx="21">
                  <c:v>0.03168101942983981</c:v>
                </c:pt>
                <c:pt idx="22">
                  <c:v>-5.146117859102603</c:v>
                </c:pt>
                <c:pt idx="23">
                  <c:v>2.389275671440295</c:v>
                </c:pt>
                <c:pt idx="24">
                  <c:v>0.018464159104489397</c:v>
                </c:pt>
                <c:pt idx="25">
                  <c:v>1.2063877775751308</c:v>
                </c:pt>
                <c:pt idx="26">
                  <c:v>0.7887243002148878</c:v>
                </c:pt>
                <c:pt idx="27">
                  <c:v>2.7461867365478057</c:v>
                </c:pt>
                <c:pt idx="28">
                  <c:v>-4.652047316765831</c:v>
                </c:pt>
                <c:pt idx="29">
                  <c:v>-2.861777923377275</c:v>
                </c:pt>
                <c:pt idx="30">
                  <c:v>-2.0292777415722156</c:v>
                </c:pt>
                <c:pt idx="31">
                  <c:v>-1.8850669138814027</c:v>
                </c:pt>
                <c:pt idx="32">
                  <c:v>-1.7984576126082032</c:v>
                </c:pt>
                <c:pt idx="33">
                  <c:v>-2.2757979360302016</c:v>
                </c:pt>
                <c:pt idx="34">
                  <c:v>-1.4861927583119794</c:v>
                </c:pt>
                <c:pt idx="35">
                  <c:v>-3.3103266842801133</c:v>
                </c:pt>
                <c:pt idx="36">
                  <c:v>-3.6487853177728056</c:v>
                </c:pt>
                <c:pt idx="37">
                  <c:v>-6.8577528854744685</c:v>
                </c:pt>
                <c:pt idx="38">
                  <c:v>-5.455241973309938</c:v>
                </c:pt>
                <c:pt idx="39">
                  <c:v>2.2074046185639062</c:v>
                </c:pt>
                <c:pt idx="40">
                  <c:v>-0.2680783602008461</c:v>
                </c:pt>
                <c:pt idx="41">
                  <c:v>1.3401937531346206</c:v>
                </c:pt>
                <c:pt idx="42">
                  <c:v>0.19994115594653294</c:v>
                </c:pt>
                <c:pt idx="43">
                  <c:v>3.1515096601330583</c:v>
                </c:pt>
                <c:pt idx="44">
                  <c:v>1.8540070123180357</c:v>
                </c:pt>
                <c:pt idx="45">
                  <c:v>-0.32057847392022154</c:v>
                </c:pt>
                <c:pt idx="46">
                  <c:v>0.9189191669058019</c:v>
                </c:pt>
                <c:pt idx="47">
                  <c:v>2.8393409513219723</c:v>
                </c:pt>
                <c:pt idx="48">
                  <c:v>-0.0382898457177987</c:v>
                </c:pt>
                <c:pt idx="49">
                  <c:v>-3.760831664604339</c:v>
                </c:pt>
                <c:pt idx="50">
                  <c:v>1.8890295517679405</c:v>
                </c:pt>
                <c:pt idx="51">
                  <c:v>1.8045092105490639</c:v>
                </c:pt>
                <c:pt idx="52">
                  <c:v>-3.557211617243979</c:v>
                </c:pt>
                <c:pt idx="53">
                  <c:v>-3.9443642528483167</c:v>
                </c:pt>
                <c:pt idx="54">
                  <c:v>-3.755946363467345</c:v>
                </c:pt>
                <c:pt idx="55">
                  <c:v>-5.295486183784334</c:v>
                </c:pt>
                <c:pt idx="56">
                  <c:v>-6.93979296705686</c:v>
                </c:pt>
                <c:pt idx="57">
                  <c:v>-5.367700666291668</c:v>
                </c:pt>
                <c:pt idx="58">
                  <c:v>-2.6239917412256446</c:v>
                </c:pt>
                <c:pt idx="59">
                  <c:v>-4.820147581853213</c:v>
                </c:pt>
                <c:pt idx="60">
                  <c:v>-2.4874617829846386</c:v>
                </c:pt>
                <c:pt idx="61">
                  <c:v>-2.7174040703201783</c:v>
                </c:pt>
                <c:pt idx="62">
                  <c:v>-5.890440041303158</c:v>
                </c:pt>
                <c:pt idx="63">
                  <c:v>-6.108446676794657</c:v>
                </c:pt>
                <c:pt idx="64">
                  <c:v>-3.911044677654786</c:v>
                </c:pt>
                <c:pt idx="65">
                  <c:v>-1.5102491499224584</c:v>
                </c:pt>
                <c:pt idx="66">
                  <c:v>-1.5861391873887598</c:v>
                </c:pt>
                <c:pt idx="67">
                  <c:v>-0.8776084012204848</c:v>
                </c:pt>
                <c:pt idx="68">
                  <c:v>-1.709003361821729</c:v>
                </c:pt>
                <c:pt idx="69">
                  <c:v>1.8714032248165466</c:v>
                </c:pt>
                <c:pt idx="70">
                  <c:v>0.3300989254741893</c:v>
                </c:pt>
                <c:pt idx="71">
                  <c:v>2.748528579856611</c:v>
                </c:pt>
                <c:pt idx="72">
                  <c:v>3.2833068521973416</c:v>
                </c:pt>
                <c:pt idx="73">
                  <c:v>0.46944586553523493</c:v>
                </c:pt>
                <c:pt idx="74">
                  <c:v>0.882645508240202</c:v>
                </c:pt>
                <c:pt idx="75">
                  <c:v>1.0974873386482216</c:v>
                </c:pt>
                <c:pt idx="76">
                  <c:v>3.723785553730991</c:v>
                </c:pt>
                <c:pt idx="77">
                  <c:v>2.2265526965247773</c:v>
                </c:pt>
                <c:pt idx="78">
                  <c:v>3.7501835625013626</c:v>
                </c:pt>
                <c:pt idx="79">
                  <c:v>3.3493445362575187</c:v>
                </c:pt>
                <c:pt idx="80">
                  <c:v>2.0356111338604137</c:v>
                </c:pt>
                <c:pt idx="81">
                  <c:v>3.307498775707387</c:v>
                </c:pt>
                <c:pt idx="82">
                  <c:v>2.591174875353019</c:v>
                </c:pt>
                <c:pt idx="83">
                  <c:v>4.8710625564527845</c:v>
                </c:pt>
                <c:pt idx="84">
                  <c:v>5.103874058328756</c:v>
                </c:pt>
                <c:pt idx="85">
                  <c:v>2.9512517154782927</c:v>
                </c:pt>
                <c:pt idx="86">
                  <c:v>3.03573497970298</c:v>
                </c:pt>
                <c:pt idx="87">
                  <c:v>-1.157750327964166</c:v>
                </c:pt>
                <c:pt idx="88">
                  <c:v>-0.7983936879352171</c:v>
                </c:pt>
                <c:pt idx="89">
                  <c:v>4.948412973233246</c:v>
                </c:pt>
                <c:pt idx="90">
                  <c:v>-2.5601275417329106</c:v>
                </c:pt>
                <c:pt idx="91">
                  <c:v>-2.772993899461426</c:v>
                </c:pt>
                <c:pt idx="92">
                  <c:v>-0.685342079901119</c:v>
                </c:pt>
                <c:pt idx="93">
                  <c:v>-0.611320309758689</c:v>
                </c:pt>
                <c:pt idx="94">
                  <c:v>1.672862100106883</c:v>
                </c:pt>
                <c:pt idx="95">
                  <c:v>1.2503406391846283</c:v>
                </c:pt>
                <c:pt idx="96">
                  <c:v>4.75261915722524</c:v>
                </c:pt>
                <c:pt idx="97">
                  <c:v>4.41970879019685</c:v>
                </c:pt>
                <c:pt idx="98">
                  <c:v>1.2883076881857107</c:v>
                </c:pt>
                <c:pt idx="99">
                  <c:v>2.1777558157225627</c:v>
                </c:pt>
                <c:pt idx="100">
                  <c:v>2.804322505451154</c:v>
                </c:pt>
                <c:pt idx="101">
                  <c:v>3.350847672186987</c:v>
                </c:pt>
                <c:pt idx="102">
                  <c:v>2.5148317351811613</c:v>
                </c:pt>
                <c:pt idx="103">
                  <c:v>3.4797159482036264</c:v>
                </c:pt>
                <c:pt idx="104">
                  <c:v>1.6506163631687798</c:v>
                </c:pt>
                <c:pt idx="105">
                  <c:v>3.2750443213690517</c:v>
                </c:pt>
                <c:pt idx="106">
                  <c:v>3.529732692605748</c:v>
                </c:pt>
                <c:pt idx="107">
                  <c:v>-0.04795802390903248</c:v>
                </c:pt>
                <c:pt idx="108">
                  <c:v>5.208742982885589</c:v>
                </c:pt>
                <c:pt idx="109">
                  <c:v>-0.252975337739457</c:v>
                </c:pt>
                <c:pt idx="110">
                  <c:v>2.863905911195385</c:v>
                </c:pt>
                <c:pt idx="111">
                  <c:v>2.5714474675134973</c:v>
                </c:pt>
                <c:pt idx="112">
                  <c:v>5.088160789946485</c:v>
                </c:pt>
                <c:pt idx="113">
                  <c:v>5.418064678952234</c:v>
                </c:pt>
                <c:pt idx="114">
                  <c:v>4.307575003420801</c:v>
                </c:pt>
                <c:pt idx="115">
                  <c:v>-2.9554759268575737</c:v>
                </c:pt>
                <c:pt idx="116">
                  <c:v>-2.152449671366476</c:v>
                </c:pt>
                <c:pt idx="117">
                  <c:v>-1.2765432218760964</c:v>
                </c:pt>
                <c:pt idx="118">
                  <c:v>-0.6605947080231402</c:v>
                </c:pt>
                <c:pt idx="119">
                  <c:v>4.337294766745302</c:v>
                </c:pt>
                <c:pt idx="120">
                  <c:v>-0.5948321288014213</c:v>
                </c:pt>
                <c:pt idx="121">
                  <c:v>1.1065594604418862</c:v>
                </c:pt>
                <c:pt idx="122">
                  <c:v>1.654166076886277</c:v>
                </c:pt>
                <c:pt idx="123">
                  <c:v>-4.32318853711741</c:v>
                </c:pt>
                <c:pt idx="124">
                  <c:v>2.3978261884912584</c:v>
                </c:pt>
                <c:pt idx="125">
                  <c:v>1.8375910311759043</c:v>
                </c:pt>
                <c:pt idx="126">
                  <c:v>1.4942712240900917</c:v>
                </c:pt>
                <c:pt idx="127">
                  <c:v>0.8964374207737364</c:v>
                </c:pt>
                <c:pt idx="128">
                  <c:v>-2.5732917955058667</c:v>
                </c:pt>
                <c:pt idx="129">
                  <c:v>-0.6605947080231402</c:v>
                </c:pt>
                <c:pt idx="130">
                  <c:v>4.337294766745302</c:v>
                </c:pt>
                <c:pt idx="131">
                  <c:v>-0.5948321288014213</c:v>
                </c:pt>
                <c:pt idx="132">
                  <c:v>1.1065594604418862</c:v>
                </c:pt>
                <c:pt idx="133">
                  <c:v>1.654166076886277</c:v>
                </c:pt>
                <c:pt idx="134">
                  <c:v>-4.32318853711741</c:v>
                </c:pt>
                <c:pt idx="135">
                  <c:v>2.3978261884912584</c:v>
                </c:pt>
                <c:pt idx="136">
                  <c:v>1.8375910311759043</c:v>
                </c:pt>
                <c:pt idx="137">
                  <c:v>1.4942712240900917</c:v>
                </c:pt>
                <c:pt idx="138">
                  <c:v>0.8964374207737364</c:v>
                </c:pt>
                <c:pt idx="139">
                  <c:v>-2.5732917955058667</c:v>
                </c:pt>
              </c:numCache>
            </c:numRef>
          </c:yVal>
          <c:smooth val="0"/>
        </c:ser>
        <c:axId val="13475292"/>
        <c:axId val="54168765"/>
      </c:scatterChart>
      <c:valAx>
        <c:axId val="13475292"/>
        <c:scaling>
          <c:orientation val="minMax"/>
          <c:max val="4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Moisture content, %db, or Temperature, °C.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168765"/>
        <c:crossesAt val="-20"/>
        <c:crossBetween val="midCat"/>
        <c:dispUnits/>
        <c:majorUnit val="5"/>
        <c:minorUnit val="1"/>
      </c:valAx>
      <c:valAx>
        <c:axId val="54168765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humidity residual, %.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47529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75"/>
  </sheetViews>
  <pageMargins left="0.75" right="0.75" top="1" bottom="1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75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5315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5"/>
  <sheetViews>
    <sheetView workbookViewId="0" topLeftCell="A1">
      <selection activeCell="B5" sqref="B5"/>
    </sheetView>
  </sheetViews>
  <sheetFormatPr defaultColWidth="9.140625" defaultRowHeight="12.75"/>
  <sheetData>
    <row r="1" spans="1:2" ht="12.75">
      <c r="A1" s="22" t="s">
        <v>57</v>
      </c>
      <c r="B1" s="33"/>
    </row>
    <row r="3" spans="1:6" ht="12.75">
      <c r="A3" s="33" t="s">
        <v>26</v>
      </c>
      <c r="B3" s="3" t="s">
        <v>25</v>
      </c>
      <c r="C3" t="s">
        <v>27</v>
      </c>
      <c r="D3" t="s">
        <v>28</v>
      </c>
      <c r="E3" t="s">
        <v>29</v>
      </c>
      <c r="F3" t="s">
        <v>30</v>
      </c>
    </row>
    <row r="4" spans="1:6" ht="12.75">
      <c r="A4" s="34">
        <v>25</v>
      </c>
      <c r="B4" s="36">
        <v>0.1</v>
      </c>
      <c r="C4" s="34">
        <f>CalcRhPercentFromTdryEqMAustralianSorghum(A$4,$B4)</f>
        <v>0.10889222970349412</v>
      </c>
      <c r="D4" s="34">
        <f>CalcEqMFromTdryRhPercentAustralianSorghum(A$4,$C4)</f>
        <v>0.09999999999999924</v>
      </c>
      <c r="E4">
        <v>101325.6</v>
      </c>
      <c r="F4" s="38">
        <f>CalcYFromTdryEqMPabsAustralianSorghum(A$4,$B4,E4)</f>
        <v>0.0123456789</v>
      </c>
    </row>
    <row r="5" ht="12.75">
      <c r="C5" s="3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110"/>
  <sheetViews>
    <sheetView workbookViewId="0" topLeftCell="C38">
      <selection activeCell="F7" sqref="F7:G60"/>
    </sheetView>
  </sheetViews>
  <sheetFormatPr defaultColWidth="9.140625" defaultRowHeight="12.75"/>
  <sheetData>
    <row r="1" ht="12.75">
      <c r="A1" s="32" t="s">
        <v>48</v>
      </c>
    </row>
    <row r="2" ht="12.75">
      <c r="A2" s="32"/>
    </row>
    <row r="3" spans="1:6" ht="12.75">
      <c r="A3" s="25" t="s">
        <v>50</v>
      </c>
      <c r="B3" s="33"/>
      <c r="C3" s="33"/>
      <c r="D3" s="33"/>
      <c r="E3" s="33"/>
      <c r="F3" s="57" t="s">
        <v>53</v>
      </c>
    </row>
    <row r="4" spans="1:10" ht="12.75">
      <c r="A4" s="22" t="s">
        <v>51</v>
      </c>
      <c r="B4" s="33"/>
      <c r="C4" s="33"/>
      <c r="D4" s="33"/>
      <c r="E4" s="33"/>
      <c r="F4" s="33" t="s">
        <v>54</v>
      </c>
      <c r="J4" s="33" t="s">
        <v>56</v>
      </c>
    </row>
    <row r="5" spans="1:12" ht="12.75">
      <c r="A5" s="22" t="s">
        <v>52</v>
      </c>
      <c r="B5" s="33"/>
      <c r="C5" s="33"/>
      <c r="D5" s="33"/>
      <c r="E5" s="33"/>
      <c r="F5" s="33" t="s">
        <v>3</v>
      </c>
      <c r="H5" t="s">
        <v>49</v>
      </c>
      <c r="J5" s="33" t="s">
        <v>3</v>
      </c>
      <c r="L5" t="s">
        <v>49</v>
      </c>
    </row>
    <row r="6" spans="1:13" ht="12.75">
      <c r="A6" s="3"/>
      <c r="B6" s="34">
        <v>20</v>
      </c>
      <c r="C6" s="34">
        <v>30</v>
      </c>
      <c r="D6" s="34"/>
      <c r="E6" s="35"/>
      <c r="F6" t="s">
        <v>1</v>
      </c>
      <c r="G6" t="s">
        <v>55</v>
      </c>
      <c r="H6" t="s">
        <v>1</v>
      </c>
      <c r="I6" t="s">
        <v>55</v>
      </c>
      <c r="J6" t="s">
        <v>1</v>
      </c>
      <c r="K6" t="s">
        <v>55</v>
      </c>
      <c r="L6" t="s">
        <v>1</v>
      </c>
      <c r="M6" t="s">
        <v>55</v>
      </c>
    </row>
    <row r="7" spans="1:13" ht="12.75">
      <c r="A7" s="3" t="s">
        <v>23</v>
      </c>
      <c r="B7" s="34" t="s">
        <v>3</v>
      </c>
      <c r="C7" s="34" t="s">
        <v>49</v>
      </c>
      <c r="D7" s="34"/>
      <c r="E7" s="34"/>
      <c r="F7" s="35" t="s">
        <v>24</v>
      </c>
      <c r="G7" s="35" t="s">
        <v>44</v>
      </c>
      <c r="H7" s="35" t="s">
        <v>24</v>
      </c>
      <c r="I7" s="35" t="s">
        <v>44</v>
      </c>
      <c r="J7" s="35" t="s">
        <v>24</v>
      </c>
      <c r="K7" s="35" t="s">
        <v>45</v>
      </c>
      <c r="L7" s="35" t="s">
        <v>24</v>
      </c>
      <c r="M7" s="35" t="s">
        <v>45</v>
      </c>
    </row>
    <row r="8" spans="1:13" ht="12.75">
      <c r="A8" s="36">
        <v>0</v>
      </c>
      <c r="B8" s="34">
        <f>CalcRhPercentFromTdryEqMAustralianChickpea(B$6,$A8)</f>
        <v>0.8850184931426623</v>
      </c>
      <c r="C8" s="34">
        <f>CalcRhPercentFromTdryEqMAustralianChickpea(C$6,$A8)</f>
        <v>3.1107722571983834</v>
      </c>
      <c r="D8" s="34"/>
      <c r="E8" s="34"/>
      <c r="F8" s="50">
        <v>14.32</v>
      </c>
      <c r="G8" s="9">
        <v>66.67784863828831</v>
      </c>
      <c r="H8" s="52">
        <v>13.66</v>
      </c>
      <c r="I8" s="51">
        <v>68.04776348721605</v>
      </c>
      <c r="J8" s="50">
        <v>9.07</v>
      </c>
      <c r="K8" s="49">
        <v>39.95721377263004</v>
      </c>
      <c r="L8" s="52">
        <v>13.59</v>
      </c>
      <c r="M8" s="51">
        <v>70.8764755992953</v>
      </c>
    </row>
    <row r="9" spans="1:13" ht="12.75">
      <c r="A9" s="36">
        <v>1</v>
      </c>
      <c r="B9" s="34">
        <f>CalcRhPercentFromTdryEqMAustralianChickpea(B$6,$A9)</f>
        <v>1.7430187125847405</v>
      </c>
      <c r="C9" s="34">
        <f>CalcRhPercentFromTdryEqMAustralianChickpea(C$6,$A9)</f>
        <v>5.116215502744629</v>
      </c>
      <c r="D9" s="34"/>
      <c r="E9" s="34"/>
      <c r="F9" s="50">
        <v>11.89</v>
      </c>
      <c r="G9" s="9">
        <v>55.25636541192348</v>
      </c>
      <c r="H9" s="52">
        <v>11.09</v>
      </c>
      <c r="I9" s="51">
        <v>56.59022392328483</v>
      </c>
      <c r="J9" s="50">
        <v>13.55</v>
      </c>
      <c r="K9" s="49">
        <v>67.57149032498829</v>
      </c>
      <c r="L9" s="52">
        <v>11.06</v>
      </c>
      <c r="M9" s="51">
        <v>58.1696933530593</v>
      </c>
    </row>
    <row r="10" spans="1:13" ht="12.75">
      <c r="A10" s="36">
        <v>2</v>
      </c>
      <c r="B10" s="34">
        <f>CalcRhPercentFromTdryEqMAustralianChickpea(B$6,$A10)</f>
        <v>3.17053499592177</v>
      </c>
      <c r="C10" s="34">
        <f>CalcRhPercentFromTdryEqMAustralianChickpea(C$6,$A10)</f>
        <v>7.937597477825846</v>
      </c>
      <c r="D10" s="34"/>
      <c r="E10" s="34"/>
      <c r="F10" s="50">
        <v>9.39</v>
      </c>
      <c r="G10" s="9">
        <v>37.5995658693299</v>
      </c>
      <c r="H10" s="52">
        <v>12.9</v>
      </c>
      <c r="I10" s="51">
        <v>68.97780882499693</v>
      </c>
      <c r="J10" s="50">
        <v>11.04</v>
      </c>
      <c r="K10" s="49">
        <v>53.369082944898985</v>
      </c>
      <c r="L10" s="52">
        <v>12.64</v>
      </c>
      <c r="M10" s="51">
        <v>67.88270651894126</v>
      </c>
    </row>
    <row r="11" spans="1:13" ht="12.75">
      <c r="A11" s="36">
        <v>3</v>
      </c>
      <c r="B11" s="34">
        <f>CalcRhPercentFromTdryEqMAustralianChickpea(B$6,$A11)</f>
        <v>5.330639263886561</v>
      </c>
      <c r="C11" s="34">
        <f>CalcRhPercentFromTdryEqMAustralianChickpea(C$6,$A11)</f>
        <v>11.623453737111774</v>
      </c>
      <c r="D11" s="34"/>
      <c r="E11" s="34"/>
      <c r="F11" s="50">
        <v>8.32</v>
      </c>
      <c r="G11" s="9">
        <v>27.72158794180866</v>
      </c>
      <c r="H11" s="52">
        <v>11.665</v>
      </c>
      <c r="I11" s="51">
        <v>62.26769609018382</v>
      </c>
      <c r="J11" s="50">
        <v>12.67</v>
      </c>
      <c r="K11" s="49">
        <v>64.22667036453163</v>
      </c>
      <c r="L11" s="52">
        <v>13.465</v>
      </c>
      <c r="M11" s="51">
        <v>72.58543458922732</v>
      </c>
    </row>
    <row r="12" spans="1:13" ht="12.75">
      <c r="A12" s="36">
        <v>4</v>
      </c>
      <c r="B12" s="34">
        <f>CalcRhPercentFromTdryEqMAustralianChickpea(B$6,$A12)</f>
        <v>8.358458598940205</v>
      </c>
      <c r="C12" s="34">
        <f>CalcRhPercentFromTdryEqMAustralianChickpea(C$6,$A12)</f>
        <v>16.171054952247786</v>
      </c>
      <c r="D12" s="34"/>
      <c r="E12" s="34"/>
      <c r="F12" s="50">
        <v>8.63</v>
      </c>
      <c r="G12" s="9">
        <v>31.199252134188576</v>
      </c>
      <c r="H12" s="52">
        <v>11.955</v>
      </c>
      <c r="I12" s="51">
        <v>64.60594899623466</v>
      </c>
      <c r="J12" s="50">
        <v>13.55</v>
      </c>
      <c r="K12" s="49">
        <v>65.87291593791048</v>
      </c>
      <c r="L12" s="52">
        <v>12.965</v>
      </c>
      <c r="M12" s="51">
        <v>75.15172195249798</v>
      </c>
    </row>
    <row r="13" spans="1:13" ht="12.75">
      <c r="A13" s="36">
        <v>5</v>
      </c>
      <c r="B13" s="34">
        <f>CalcRhPercentFromTdryEqMAustralianChickpea(B$6,$A13)</f>
        <v>12.32240898754079</v>
      </c>
      <c r="C13" s="34">
        <f>CalcRhPercentFromTdryEqMAustralianChickpea(C$6,$A13)</f>
        <v>21.502269687264018</v>
      </c>
      <c r="D13" s="34"/>
      <c r="E13" s="34"/>
      <c r="F13" s="50">
        <v>12.29</v>
      </c>
      <c r="G13" s="9">
        <v>58.21284095331297</v>
      </c>
      <c r="H13" s="52">
        <v>14.415</v>
      </c>
      <c r="I13" s="51">
        <v>75.768377794178</v>
      </c>
      <c r="J13" s="50">
        <v>10.625</v>
      </c>
      <c r="K13" s="49">
        <v>52.46672368212765</v>
      </c>
      <c r="L13" s="52">
        <v>9.495</v>
      </c>
      <c r="M13" s="51">
        <v>49.89797605135283</v>
      </c>
    </row>
    <row r="14" spans="1:13" ht="12.75">
      <c r="A14" s="36">
        <v>6</v>
      </c>
      <c r="B14" s="34">
        <f>CalcRhPercentFromTdryEqMAustralianChickpea(B$6,$A14)</f>
        <v>17.205726750482857</v>
      </c>
      <c r="C14" s="34">
        <f>CalcRhPercentFromTdryEqMAustralianChickpea(C$6,$A14)</f>
        <v>27.473340840254533</v>
      </c>
      <c r="D14" s="34"/>
      <c r="E14" s="34"/>
      <c r="F14" s="50">
        <v>8.02</v>
      </c>
      <c r="G14" s="9">
        <v>27.003831271949032</v>
      </c>
      <c r="H14" s="52">
        <v>11.54</v>
      </c>
      <c r="I14" s="51">
        <v>65.00983915109934</v>
      </c>
      <c r="J14" s="50">
        <v>13.62</v>
      </c>
      <c r="K14" s="49">
        <v>66.06552919586957</v>
      </c>
      <c r="L14" s="52">
        <v>13.455</v>
      </c>
      <c r="M14" s="51">
        <v>74.3053337969935</v>
      </c>
    </row>
    <row r="15" spans="1:13" ht="12.75">
      <c r="A15" s="36">
        <v>7</v>
      </c>
      <c r="B15" s="34">
        <f>CalcRhPercentFromTdryEqMAustralianChickpea(B$6,$A15)</f>
        <v>22.905025574440522</v>
      </c>
      <c r="C15" s="34">
        <f>CalcRhPercentFromTdryEqMAustralianChickpea(C$6,$A15)</f>
        <v>33.89443976490685</v>
      </c>
      <c r="D15" s="34"/>
      <c r="E15" s="34"/>
      <c r="F15" s="50">
        <v>10.62</v>
      </c>
      <c r="G15" s="9">
        <v>46.7541871461801</v>
      </c>
      <c r="H15" s="52">
        <v>12.93</v>
      </c>
      <c r="I15" s="51">
        <v>70.96908018573484</v>
      </c>
      <c r="J15" s="50">
        <v>8.12</v>
      </c>
      <c r="K15" s="49">
        <v>32.894699400771685</v>
      </c>
      <c r="L15" s="52">
        <v>10.615</v>
      </c>
      <c r="M15" s="51">
        <v>59.27368670913338</v>
      </c>
    </row>
    <row r="16" spans="1:13" ht="12.75">
      <c r="A16" s="36">
        <v>8</v>
      </c>
      <c r="B16" s="34">
        <f>CalcRhPercentFromTdryEqMAustralianChickpea(B$6,$A16)</f>
        <v>29.244968687049127</v>
      </c>
      <c r="C16" s="34">
        <f>CalcRhPercentFromTdryEqMAustralianChickpea(C$6,$A16)</f>
        <v>40.55373770634615</v>
      </c>
      <c r="D16" s="34"/>
      <c r="E16" s="34"/>
      <c r="F16" s="50">
        <v>11.03</v>
      </c>
      <c r="G16" s="9">
        <v>50.48312425161726</v>
      </c>
      <c r="H16" s="52">
        <v>13.37</v>
      </c>
      <c r="I16" s="51">
        <v>75.54335861285645</v>
      </c>
      <c r="J16" s="50">
        <v>8.03</v>
      </c>
      <c r="K16" s="49">
        <v>32.00660471971557</v>
      </c>
      <c r="L16" s="52">
        <v>8.19</v>
      </c>
      <c r="M16" s="51">
        <v>37.49722137568374</v>
      </c>
    </row>
    <row r="17" spans="1:13" ht="12.75">
      <c r="A17" s="36">
        <v>9</v>
      </c>
      <c r="B17" s="34">
        <f>CalcRhPercentFromTdryEqMAustralianChickpea(B$6,$A17)</f>
        <v>36.00380248978143</v>
      </c>
      <c r="C17" s="34">
        <f>CalcRhPercentFromTdryEqMAustralianChickpea(C$6,$A17)</f>
        <v>47.24083962606316</v>
      </c>
      <c r="D17" s="34"/>
      <c r="E17" s="34"/>
      <c r="F17" s="50">
        <v>8.35</v>
      </c>
      <c r="G17" s="9">
        <v>29.656959831398456</v>
      </c>
      <c r="H17" s="52">
        <v>13.955</v>
      </c>
      <c r="I17" s="51">
        <v>78.77556496206674</v>
      </c>
      <c r="J17" s="50">
        <v>9.425</v>
      </c>
      <c r="K17" s="49">
        <v>44.02347334163802</v>
      </c>
      <c r="L17" s="52">
        <v>11.34</v>
      </c>
      <c r="M17" s="51">
        <v>64.3758980964328</v>
      </c>
    </row>
    <row r="18" spans="1:13" ht="12.75">
      <c r="A18" s="36">
        <v>10</v>
      </c>
      <c r="B18" s="34">
        <f>CalcRhPercentFromTdryEqMAustralianChickpea(B$6,$A18)</f>
        <v>42.94273494778162</v>
      </c>
      <c r="C18" s="34">
        <f>CalcRhPercentFromTdryEqMAustralianChickpea(C$6,$A18)</f>
        <v>53.76581169190112</v>
      </c>
      <c r="D18" s="34"/>
      <c r="E18" s="34"/>
      <c r="F18" s="50">
        <v>13.57</v>
      </c>
      <c r="G18" s="9">
        <v>64.57441063623702</v>
      </c>
      <c r="H18" s="52">
        <v>13.865</v>
      </c>
      <c r="I18" s="51">
        <v>75.55931878361308</v>
      </c>
      <c r="J18" s="50">
        <v>9.395</v>
      </c>
      <c r="K18" s="49">
        <v>44.145143329447606</v>
      </c>
      <c r="L18" s="52">
        <v>10.525</v>
      </c>
      <c r="M18" s="51">
        <v>58.90060048909882</v>
      </c>
    </row>
    <row r="19" spans="1:13" ht="12.75">
      <c r="A19" s="36">
        <v>11</v>
      </c>
      <c r="B19" s="34">
        <f>CalcRhPercentFromTdryEqMAustralianChickpea(B$6,$A19)</f>
        <v>49.83284661493697</v>
      </c>
      <c r="C19" s="34">
        <f>CalcRhPercentFromTdryEqMAustralianChickpea(C$6,$A19)</f>
        <v>59.97190158151725</v>
      </c>
      <c r="D19" s="34"/>
      <c r="E19" s="34"/>
      <c r="F19" s="50">
        <v>11.04</v>
      </c>
      <c r="G19" s="9">
        <v>52.21136914668324</v>
      </c>
      <c r="H19" s="52">
        <v>11.865</v>
      </c>
      <c r="I19" s="51">
        <v>65.86497995825597</v>
      </c>
      <c r="J19" s="50">
        <v>10.68</v>
      </c>
      <c r="K19" s="49">
        <v>51.94350176075755</v>
      </c>
      <c r="L19" s="52">
        <v>9.34</v>
      </c>
      <c r="M19" s="51">
        <v>50.971704583628686</v>
      </c>
    </row>
    <row r="20" spans="1:13" ht="12.75">
      <c r="A20" s="36">
        <v>12</v>
      </c>
      <c r="B20" s="34">
        <f>CalcRhPercentFromTdryEqMAustralianChickpea(B$6,$A20)</f>
        <v>56.47540584559252</v>
      </c>
      <c r="C20" s="34">
        <f>CalcRhPercentFromTdryEqMAustralianChickpea(C$6,$A20)</f>
        <v>65.74174472506522</v>
      </c>
      <c r="D20" s="34"/>
      <c r="E20" s="34"/>
      <c r="F20" s="50">
        <v>12.82</v>
      </c>
      <c r="G20" s="9">
        <v>64.10894291272949</v>
      </c>
      <c r="H20" s="52">
        <v>11.745</v>
      </c>
      <c r="I20" s="51">
        <v>65.40512863894142</v>
      </c>
      <c r="J20" s="50"/>
      <c r="L20" s="52">
        <v>13.315</v>
      </c>
      <c r="M20" s="51">
        <v>73.42772259477097</v>
      </c>
    </row>
    <row r="21" spans="1:13" ht="12.75">
      <c r="A21" s="36">
        <v>13</v>
      </c>
      <c r="B21" s="34">
        <f>CalcRhPercentFromTdryEqMAustralianChickpea(B$6,$A21)</f>
        <v>62.71398002259115</v>
      </c>
      <c r="C21" s="34">
        <f>CalcRhPercentFromTdryEqMAustralianChickpea(C$6,$A21)</f>
        <v>70.99801644194793</v>
      </c>
      <c r="D21" s="34"/>
      <c r="E21" s="34"/>
      <c r="F21" s="50">
        <v>12.055</v>
      </c>
      <c r="G21" s="9">
        <v>54.64532981940784</v>
      </c>
      <c r="H21" s="52">
        <v>14.685</v>
      </c>
      <c r="I21" s="51">
        <v>82.31088484847203</v>
      </c>
      <c r="J21" s="50"/>
      <c r="L21" s="52">
        <v>8.03</v>
      </c>
      <c r="M21" s="51">
        <v>38.17389680309634</v>
      </c>
    </row>
    <row r="22" spans="1:13" ht="12.75">
      <c r="A22" s="36">
        <v>14</v>
      </c>
      <c r="B22" s="34">
        <f>CalcRhPercentFromTdryEqMAustralianChickpea(B$6,$A22)</f>
        <v>68.43877899630967</v>
      </c>
      <c r="C22" s="34">
        <f>CalcRhPercentFromTdryEqMAustralianChickpea(C$6,$A22)</f>
        <v>75.70006041293276</v>
      </c>
      <c r="D22" s="34"/>
      <c r="E22" s="34"/>
      <c r="F22" s="50">
        <v>12.76</v>
      </c>
      <c r="G22" s="9">
        <v>58.95908641104592</v>
      </c>
      <c r="H22" s="52">
        <v>13.48</v>
      </c>
      <c r="I22" s="51">
        <v>75.54335861285647</v>
      </c>
      <c r="J22" s="50"/>
      <c r="L22" s="52">
        <v>13.465</v>
      </c>
      <c r="M22" s="51">
        <v>72.58543458922732</v>
      </c>
    </row>
    <row r="23" spans="1:13" ht="12.75">
      <c r="A23" s="36">
        <v>15</v>
      </c>
      <c r="B23" s="34">
        <f>CalcRhPercentFromTdryEqMAustralianChickpea(B$6,$A23)</f>
        <v>73.58489328988419</v>
      </c>
      <c r="C23" s="34">
        <f>CalcRhPercentFromTdryEqMAustralianChickpea(C$6,$A23)</f>
        <v>79.83810861337018</v>
      </c>
      <c r="D23" s="34"/>
      <c r="E23" s="34"/>
      <c r="F23" s="50">
        <v>13.71</v>
      </c>
      <c r="G23" s="9">
        <v>64.82262065149123</v>
      </c>
      <c r="H23" s="52">
        <v>14.055</v>
      </c>
      <c r="I23" s="51">
        <v>79.68415937301305</v>
      </c>
      <c r="J23" s="50"/>
      <c r="L23" s="52">
        <v>12.965</v>
      </c>
      <c r="M23" s="51">
        <v>75.15172195249798</v>
      </c>
    </row>
    <row r="24" spans="1:13" ht="12.75">
      <c r="A24" s="36">
        <v>16</v>
      </c>
      <c r="B24" s="34">
        <f>CalcRhPercentFromTdryEqMAustralianChickpea(B$6,$A24)</f>
        <v>78.12652892555249</v>
      </c>
      <c r="C24" s="34">
        <f>CalcRhPercentFromTdryEqMAustralianChickpea(C$6,$A24)</f>
        <v>83.42648555925636</v>
      </c>
      <c r="D24" s="34"/>
      <c r="E24" s="34"/>
      <c r="F24" s="50">
        <v>14.16</v>
      </c>
      <c r="G24" s="9">
        <v>67.39479675786075</v>
      </c>
      <c r="H24" s="52">
        <v>16.25</v>
      </c>
      <c r="I24" s="51">
        <v>87.58365410599234</v>
      </c>
      <c r="J24" s="50"/>
      <c r="L24" s="52">
        <v>9.495</v>
      </c>
      <c r="M24" s="51">
        <v>49.89797605135283</v>
      </c>
    </row>
    <row r="25" spans="1:13" ht="12.75">
      <c r="A25" s="36">
        <v>17</v>
      </c>
      <c r="B25" s="34">
        <f>CalcRhPercentFromTdryEqMAustralianChickpea(B$6,$A25)</f>
        <v>82.06921714328425</v>
      </c>
      <c r="C25" s="34">
        <f>CalcRhPercentFromTdryEqMAustralianChickpea(C$6,$A25)</f>
        <v>86.49682978541423</v>
      </c>
      <c r="D25" s="34"/>
      <c r="E25" s="34"/>
      <c r="F25" s="50">
        <v>16.68</v>
      </c>
      <c r="G25" s="9">
        <v>76.62717227688583</v>
      </c>
      <c r="H25" s="52">
        <v>9.625</v>
      </c>
      <c r="I25" s="51">
        <v>53.3754690377382</v>
      </c>
      <c r="J25" s="50"/>
      <c r="L25" s="52">
        <v>13.455</v>
      </c>
      <c r="M25" s="51">
        <v>74.3053337969935</v>
      </c>
    </row>
    <row r="26" spans="1:13" ht="12.75">
      <c r="A26" s="36">
        <v>18</v>
      </c>
      <c r="B26" s="34">
        <f>CalcRhPercentFromTdryEqMAustralianChickpea(B$6,$A26)</f>
        <v>85.4415537420793</v>
      </c>
      <c r="C26" s="34">
        <f>CalcRhPercentFromTdryEqMAustralianChickpea(C$6,$A26)</f>
        <v>89.09199072734182</v>
      </c>
      <c r="D26" s="34"/>
      <c r="E26" s="34"/>
      <c r="F26" s="50">
        <v>14.77</v>
      </c>
      <c r="G26" s="9">
        <v>70.96345036290211</v>
      </c>
      <c r="H26" s="52">
        <v>12.055</v>
      </c>
      <c r="I26" s="51">
        <v>69.34308803819887</v>
      </c>
      <c r="J26" s="50"/>
      <c r="L26" s="52">
        <v>10.615</v>
      </c>
      <c r="M26" s="51">
        <v>59.27368670913338</v>
      </c>
    </row>
    <row r="27" spans="1:13" ht="12.75">
      <c r="A27" s="36">
        <v>19</v>
      </c>
      <c r="B27" s="34">
        <f>CalcRhPercentFromTdryEqMAustralianChickpea(B$6,$A27)</f>
        <v>88.2875119366369</v>
      </c>
      <c r="C27" s="34">
        <f>CalcRhPercentFromTdryEqMAustralianChickpea(C$6,$A27)</f>
        <v>91.26093976989229</v>
      </c>
      <c r="D27" s="34"/>
      <c r="E27" s="34"/>
      <c r="F27" s="50">
        <v>15.53</v>
      </c>
      <c r="G27" s="9">
        <v>72.8091301833647</v>
      </c>
      <c r="H27" s="52">
        <v>11.775</v>
      </c>
      <c r="I27" s="51">
        <v>67.06816955378324</v>
      </c>
      <c r="J27" s="50"/>
      <c r="L27" s="52">
        <v>8.19</v>
      </c>
      <c r="M27" s="51">
        <v>37.49722137568374</v>
      </c>
    </row>
    <row r="28" spans="1:13" ht="12.75">
      <c r="A28" s="36">
        <v>20</v>
      </c>
      <c r="B28" s="34">
        <f>CalcRhPercentFromTdryEqMAustralianChickpea(B$6,$A28)</f>
        <v>90.65990768152164</v>
      </c>
      <c r="C28" s="34">
        <f>CalcRhPercentFromTdryEqMAustralianChickpea(C$6,$A28)</f>
        <v>93.05479770365329</v>
      </c>
      <c r="D28" s="34"/>
      <c r="E28" s="34"/>
      <c r="F28" s="50">
        <v>15.73</v>
      </c>
      <c r="G28" s="9">
        <v>74.45849145220875</v>
      </c>
      <c r="H28" s="52">
        <v>16.42</v>
      </c>
      <c r="I28" s="51">
        <v>89.64123777755883</v>
      </c>
      <c r="J28" s="50"/>
      <c r="L28" s="52">
        <v>11.34</v>
      </c>
      <c r="M28" s="51">
        <v>64.3758980964328</v>
      </c>
    </row>
    <row r="29" spans="1:13" ht="12.75">
      <c r="A29" s="36">
        <v>21</v>
      </c>
      <c r="B29" s="34">
        <f>CalcRhPercentFromTdryEqMAustralianChickpea(B$6,$A29)</f>
        <v>92.61523860094024</v>
      </c>
      <c r="C29" s="34">
        <f>CalcRhPercentFromTdryEqMAustralianChickpea(C$6,$A29)</f>
        <v>94.52392716774183</v>
      </c>
      <c r="D29" s="34"/>
      <c r="E29" s="34"/>
      <c r="F29" s="50">
        <v>12.96</v>
      </c>
      <c r="G29" s="9">
        <v>62.49476693466237</v>
      </c>
      <c r="H29" s="52">
        <v>12.755</v>
      </c>
      <c r="I29" s="51">
        <v>74.85545284619509</v>
      </c>
      <c r="J29" s="50"/>
      <c r="L29" s="52">
        <v>10.525</v>
      </c>
      <c r="M29" s="51">
        <v>58.90060048909882</v>
      </c>
    </row>
    <row r="30" spans="1:13" ht="12.75">
      <c r="A30" s="36">
        <v>22</v>
      </c>
      <c r="B30" s="34">
        <f>CalcRhPercentFromTdryEqMAustralianChickpea(B$6,$A30)</f>
        <v>94.20987834781914</v>
      </c>
      <c r="C30" s="34">
        <f>CalcRhPercentFromTdryEqMAustralianChickpea(C$6,$A30)</f>
        <v>95.71595377421185</v>
      </c>
      <c r="D30" s="34"/>
      <c r="E30" s="34"/>
      <c r="F30" s="50">
        <v>17.115</v>
      </c>
      <c r="G30" s="9">
        <v>77.33125664913177</v>
      </c>
      <c r="H30" s="52">
        <v>12.64</v>
      </c>
      <c r="I30" s="51">
        <v>72.11050145629565</v>
      </c>
      <c r="J30" s="50"/>
      <c r="L30" s="52">
        <v>9.34</v>
      </c>
      <c r="M30" s="51">
        <v>50.971704583628686</v>
      </c>
    </row>
    <row r="31" spans="1:13" ht="12.75">
      <c r="A31" s="36">
        <v>23</v>
      </c>
      <c r="B31" s="34">
        <f>CalcRhPercentFromTdryEqMAustralianChickpea(B$6,$A31)</f>
        <v>95.49747154786849</v>
      </c>
      <c r="C31" s="34">
        <f>CalcRhPercentFromTdryEqMAustralianChickpea(C$6,$A31)</f>
        <v>96.6745449151545</v>
      </c>
      <c r="D31" s="34"/>
      <c r="E31" s="34"/>
      <c r="F31" s="50">
        <v>12.13</v>
      </c>
      <c r="G31" s="9">
        <v>59.69063918145087</v>
      </c>
      <c r="H31" s="52">
        <v>13.325</v>
      </c>
      <c r="I31" s="51">
        <v>75.61506404440728</v>
      </c>
      <c r="J31" s="50"/>
      <c r="L31" s="52">
        <v>13.315</v>
      </c>
      <c r="M31" s="51">
        <v>73.42772259477097</v>
      </c>
    </row>
    <row r="32" spans="1:13" ht="12.75">
      <c r="A32" s="36">
        <v>24</v>
      </c>
      <c r="B32" s="34">
        <f>CalcRhPercentFromTdryEqMAustralianChickpea(B$6,$A32)</f>
        <v>96.52731433486865</v>
      </c>
      <c r="C32" s="34">
        <f>CalcRhPercentFromTdryEqMAustralianChickpea(C$6,$A32)</f>
        <v>97.43877317596557</v>
      </c>
      <c r="D32" s="34"/>
      <c r="E32" s="34"/>
      <c r="F32" s="50">
        <v>13.065</v>
      </c>
      <c r="G32" s="9">
        <v>63.11048094238796</v>
      </c>
      <c r="H32" s="52">
        <v>15.49</v>
      </c>
      <c r="I32" s="51">
        <v>80.49835189654526</v>
      </c>
      <c r="J32" s="50"/>
      <c r="L32" s="52">
        <v>8.03</v>
      </c>
      <c r="M32" s="51">
        <v>38.17389680309634</v>
      </c>
    </row>
    <row r="33" spans="1:10" ht="12.75">
      <c r="A33" s="37">
        <v>25</v>
      </c>
      <c r="B33" s="34">
        <f>CalcRhPercentFromTdryEqMAustralianChickpea(B$6,$A33)</f>
        <v>97.34349565712817</v>
      </c>
      <c r="C33" s="34">
        <f>CalcRhPercentFromTdryEqMAustralianChickpea(C$6,$A33)</f>
        <v>98.04290772601283</v>
      </c>
      <c r="D33" s="34"/>
      <c r="F33" s="50">
        <v>13.005</v>
      </c>
      <c r="G33" s="9">
        <v>63.93971495406552</v>
      </c>
      <c r="H33" s="52">
        <v>13.055</v>
      </c>
      <c r="I33" s="51">
        <v>70.46405143814621</v>
      </c>
      <c r="J33" s="50"/>
    </row>
    <row r="34" spans="1:10" ht="12.75">
      <c r="A34" s="37">
        <v>26</v>
      </c>
      <c r="B34" s="34">
        <f>CalcRhPercentFromTdryEqMAustralianChickpea(B$6,$A34)</f>
        <v>97.98459356339006</v>
      </c>
      <c r="C34" s="34">
        <f>CalcRhPercentFromTdryEqMAustralianChickpea(C$6,$A34)</f>
        <v>98.51650196801299</v>
      </c>
      <c r="D34" s="34"/>
      <c r="F34" s="50">
        <v>13.04</v>
      </c>
      <c r="G34" s="9">
        <v>63.73151475575432</v>
      </c>
      <c r="H34" s="52">
        <v>16.82</v>
      </c>
      <c r="I34" s="51">
        <v>90.92262761305076</v>
      </c>
      <c r="J34" s="50"/>
    </row>
    <row r="35" spans="1:10" ht="12.75">
      <c r="A35" s="37">
        <v>27</v>
      </c>
      <c r="B35" s="34">
        <f>CalcRhPercentFromTdryEqMAustralianChickpea(B$6,$A35)</f>
        <v>98.48375312677092</v>
      </c>
      <c r="C35" s="34">
        <f>CalcRhPercentFromTdryEqMAustralianChickpea(C$6,$A35)</f>
        <v>98.88467262067856</v>
      </c>
      <c r="D35" s="34"/>
      <c r="F35" s="50">
        <v>12.105</v>
      </c>
      <c r="G35" s="9">
        <v>59.887203103350416</v>
      </c>
      <c r="H35" s="52">
        <v>9.79</v>
      </c>
      <c r="I35" s="51">
        <v>49.84828158740467</v>
      </c>
      <c r="J35" s="50"/>
    </row>
    <row r="36" spans="1:10" ht="12.75">
      <c r="A36" s="37">
        <v>28</v>
      </c>
      <c r="B36" s="34">
        <f>CalcRhPercentFromTdryEqMAustralianChickpea(B$6,$A36)</f>
        <v>98.86900861764006</v>
      </c>
      <c r="C36" s="34">
        <f>CalcRhPercentFromTdryEqMAustralianChickpea(C$6,$A36)</f>
        <v>99.16849057457836</v>
      </c>
      <c r="D36" s="34"/>
      <c r="F36" s="50">
        <v>17.115</v>
      </c>
      <c r="G36" s="9">
        <v>77.82532719146855</v>
      </c>
      <c r="H36" s="52">
        <v>13.7</v>
      </c>
      <c r="I36" s="51">
        <v>71.56726231501868</v>
      </c>
      <c r="J36" s="50"/>
    </row>
    <row r="37" spans="1:10" ht="12.75">
      <c r="A37" s="37">
        <v>29</v>
      </c>
      <c r="B37" s="34">
        <f>CalcRhPercentFromTdryEqMAustralianChickpea(B$6,$A37)</f>
        <v>99.16374634867303</v>
      </c>
      <c r="C37" s="34">
        <f>CalcRhPercentFromTdryEqMAustralianChickpea(C$6,$A37)</f>
        <v>99.38542551652866</v>
      </c>
      <c r="D37" s="34"/>
      <c r="F37" s="50">
        <v>12.83</v>
      </c>
      <c r="G37" s="9">
        <v>58.81479576868408</v>
      </c>
      <c r="H37" s="52">
        <v>15.43</v>
      </c>
      <c r="I37" s="51">
        <v>80.75420554147229</v>
      </c>
      <c r="J37" s="50"/>
    </row>
    <row r="38" spans="1:10" ht="12.75">
      <c r="A38" s="37">
        <v>30</v>
      </c>
      <c r="B38" s="34">
        <f>CalcRhPercentFromTdryEqMAustralianChickpea(B$6,$A38)</f>
        <v>99.38723360976365</v>
      </c>
      <c r="C38" s="34">
        <f>CalcRhPercentFromTdryEqMAustralianChickpea(C$6,$A38)</f>
        <v>99.54980390570866</v>
      </c>
      <c r="D38" s="34"/>
      <c r="F38" s="50">
        <v>13.65</v>
      </c>
      <c r="G38" s="9">
        <v>64.4587977226875</v>
      </c>
      <c r="H38" s="52">
        <v>9.695</v>
      </c>
      <c r="I38" s="51">
        <v>51.18279088821814</v>
      </c>
      <c r="J38" s="50"/>
    </row>
    <row r="39" spans="6:10" ht="12.75">
      <c r="F39" s="50">
        <v>14.21</v>
      </c>
      <c r="G39" s="9">
        <v>67.67363920106602</v>
      </c>
      <c r="H39" s="52">
        <v>12.89</v>
      </c>
      <c r="I39" s="51">
        <v>72.11050145629565</v>
      </c>
      <c r="J39" s="50"/>
    </row>
    <row r="40" spans="6:10" ht="12.75">
      <c r="F40" s="50">
        <v>14.71</v>
      </c>
      <c r="G40" s="9">
        <v>70.345949244743</v>
      </c>
      <c r="H40" s="52">
        <v>12.745</v>
      </c>
      <c r="I40" s="51">
        <v>70.9507005383023</v>
      </c>
      <c r="J40" s="50"/>
    </row>
    <row r="41" spans="6:10" ht="12.75">
      <c r="F41" s="50">
        <v>15.59</v>
      </c>
      <c r="G41" s="9">
        <v>74.05278132740895</v>
      </c>
      <c r="H41" s="52">
        <v>13.13</v>
      </c>
      <c r="I41" s="51">
        <v>76.38496147953597</v>
      </c>
      <c r="J41" s="50"/>
    </row>
    <row r="42" spans="6:10" ht="12.75">
      <c r="F42" s="50">
        <v>12.04</v>
      </c>
      <c r="G42" s="9">
        <v>55.236693653726455</v>
      </c>
      <c r="H42" s="52">
        <v>12.11</v>
      </c>
      <c r="I42" s="51">
        <v>70.75670469749086</v>
      </c>
      <c r="J42" s="50"/>
    </row>
    <row r="43" spans="1:10" ht="12.75">
      <c r="A43" s="3"/>
      <c r="B43" s="34"/>
      <c r="C43" s="34"/>
      <c r="D43" s="34"/>
      <c r="E43" s="34"/>
      <c r="F43" s="50">
        <v>15.77</v>
      </c>
      <c r="G43" s="9">
        <v>73.81618657559123</v>
      </c>
      <c r="H43" s="52">
        <v>11.715</v>
      </c>
      <c r="I43" s="51">
        <v>65.42614519841015</v>
      </c>
      <c r="J43" s="50"/>
    </row>
    <row r="44" spans="1:10" ht="12.75">
      <c r="A44" s="3"/>
      <c r="B44" s="34"/>
      <c r="C44" s="34"/>
      <c r="D44" s="34"/>
      <c r="E44" s="34"/>
      <c r="F44" s="50">
        <v>16.61</v>
      </c>
      <c r="G44" s="9">
        <v>76.94421319045021</v>
      </c>
      <c r="H44" s="52">
        <v>12.78</v>
      </c>
      <c r="I44" s="51">
        <v>72.0571411797067</v>
      </c>
      <c r="J44" s="50"/>
    </row>
    <row r="45" spans="1:10" ht="12.75">
      <c r="A45" s="36"/>
      <c r="B45" s="34"/>
      <c r="C45" s="34"/>
      <c r="D45" s="34"/>
      <c r="E45" s="34"/>
      <c r="F45" s="50">
        <v>18.455</v>
      </c>
      <c r="G45" s="9">
        <v>79.93418822677968</v>
      </c>
      <c r="H45" s="52">
        <v>13.365</v>
      </c>
      <c r="I45" s="51">
        <v>75.5752642947207</v>
      </c>
      <c r="J45" s="50"/>
    </row>
    <row r="46" spans="1:10" ht="12.75">
      <c r="A46" s="36"/>
      <c r="B46" s="34"/>
      <c r="C46" s="34"/>
      <c r="D46" s="34"/>
      <c r="E46" s="34"/>
      <c r="F46" s="50">
        <v>17.99</v>
      </c>
      <c r="G46" s="9">
        <v>79.94810314196842</v>
      </c>
      <c r="H46" s="52">
        <v>16.24</v>
      </c>
      <c r="I46" s="51">
        <v>87.5531796912551</v>
      </c>
      <c r="J46" s="50"/>
    </row>
    <row r="47" spans="1:10" ht="12.75">
      <c r="A47" s="36"/>
      <c r="B47" s="34"/>
      <c r="C47" s="34"/>
      <c r="D47" s="34"/>
      <c r="E47" s="34"/>
      <c r="F47" s="50">
        <v>9.74</v>
      </c>
      <c r="G47" s="9">
        <v>43.332263504492815</v>
      </c>
      <c r="H47" s="52">
        <v>16.43</v>
      </c>
      <c r="I47" s="51">
        <v>87.31607481734774</v>
      </c>
      <c r="J47" s="50"/>
    </row>
    <row r="48" spans="1:10" ht="12.75">
      <c r="A48" s="36"/>
      <c r="B48" s="34"/>
      <c r="C48" s="34"/>
      <c r="D48" s="34"/>
      <c r="E48" s="34"/>
      <c r="F48" s="50">
        <v>13.39</v>
      </c>
      <c r="G48" s="9">
        <v>64.73369391848112</v>
      </c>
      <c r="I48" s="50"/>
      <c r="J48" s="50"/>
    </row>
    <row r="49" spans="1:10" ht="12.75">
      <c r="A49" s="36"/>
      <c r="B49" s="34"/>
      <c r="C49" s="34"/>
      <c r="D49" s="34"/>
      <c r="E49" s="34"/>
      <c r="F49" s="50">
        <v>11.79</v>
      </c>
      <c r="G49" s="9">
        <v>56.43895719061328</v>
      </c>
      <c r="I49" s="50"/>
      <c r="J49" s="50"/>
    </row>
    <row r="50" spans="1:10" ht="12.75">
      <c r="A50" s="36"/>
      <c r="B50" s="34"/>
      <c r="C50" s="34"/>
      <c r="D50" s="34"/>
      <c r="E50" s="34"/>
      <c r="F50" s="50">
        <v>13.455</v>
      </c>
      <c r="G50" s="9">
        <v>65.57680450167756</v>
      </c>
      <c r="I50" s="50"/>
      <c r="J50" s="50"/>
    </row>
    <row r="51" spans="1:10" ht="12.75">
      <c r="A51" s="36"/>
      <c r="B51" s="34"/>
      <c r="C51" s="34"/>
      <c r="D51" s="34"/>
      <c r="E51" s="34"/>
      <c r="F51" s="50">
        <v>9.52</v>
      </c>
      <c r="G51" s="9">
        <v>42.746667808920336</v>
      </c>
      <c r="I51" s="50"/>
      <c r="J51" s="50"/>
    </row>
    <row r="52" spans="1:10" ht="12.75">
      <c r="A52" s="36"/>
      <c r="B52" s="34"/>
      <c r="C52" s="34"/>
      <c r="D52" s="34"/>
      <c r="E52" s="34"/>
      <c r="F52" s="50">
        <v>11.74</v>
      </c>
      <c r="G52" s="9">
        <v>56.62503661863024</v>
      </c>
      <c r="I52" s="50"/>
      <c r="J52" s="50"/>
    </row>
    <row r="53" spans="1:10" ht="12.75">
      <c r="A53" s="36"/>
      <c r="B53" s="34"/>
      <c r="C53" s="34"/>
      <c r="D53" s="34"/>
      <c r="E53" s="34"/>
      <c r="F53" s="50">
        <v>13.38</v>
      </c>
      <c r="G53" s="9">
        <v>64.62328169524028</v>
      </c>
      <c r="I53" s="50"/>
      <c r="J53" s="50"/>
    </row>
    <row r="54" spans="1:10" ht="12.75">
      <c r="A54" s="36"/>
      <c r="B54" s="34"/>
      <c r="C54" s="34"/>
      <c r="D54" s="34"/>
      <c r="E54" s="34"/>
      <c r="F54" s="50">
        <v>11.835</v>
      </c>
      <c r="G54" s="9">
        <v>56.31183443096657</v>
      </c>
      <c r="I54" s="50"/>
      <c r="J54" s="50"/>
    </row>
    <row r="55" spans="1:10" ht="12.75">
      <c r="A55" s="36"/>
      <c r="B55" s="34"/>
      <c r="C55" s="34"/>
      <c r="D55" s="34"/>
      <c r="E55" s="34"/>
      <c r="F55" s="50">
        <v>9.465</v>
      </c>
      <c r="G55" s="9">
        <v>42.05240800498037</v>
      </c>
      <c r="I55" s="50"/>
      <c r="J55" s="50"/>
    </row>
    <row r="56" spans="1:10" ht="12.75">
      <c r="A56" s="36"/>
      <c r="B56" s="34"/>
      <c r="C56" s="34"/>
      <c r="D56" s="34"/>
      <c r="E56" s="34"/>
      <c r="F56" s="50">
        <v>13.47</v>
      </c>
      <c r="G56" s="9">
        <v>65.4248024956581</v>
      </c>
      <c r="I56" s="50"/>
      <c r="J56" s="50"/>
    </row>
    <row r="57" spans="1:10" ht="12.75">
      <c r="A57" s="36"/>
      <c r="B57" s="34"/>
      <c r="C57" s="34"/>
      <c r="D57" s="34"/>
      <c r="E57" s="34"/>
      <c r="F57" s="50">
        <v>18.8</v>
      </c>
      <c r="G57" s="9">
        <v>83.99070436766706</v>
      </c>
      <c r="I57" s="50"/>
      <c r="J57" s="50"/>
    </row>
    <row r="58" spans="1:10" ht="12.75">
      <c r="A58" s="36"/>
      <c r="B58" s="34"/>
      <c r="C58" s="34"/>
      <c r="D58" s="34"/>
      <c r="E58" s="34"/>
      <c r="F58" s="50">
        <v>11.83</v>
      </c>
      <c r="G58" s="9">
        <v>57.24929953853858</v>
      </c>
      <c r="I58" s="56"/>
      <c r="J58" s="56"/>
    </row>
    <row r="59" spans="1:10" ht="12.75">
      <c r="A59" s="36"/>
      <c r="B59" s="34"/>
      <c r="C59" s="34"/>
      <c r="D59" s="34"/>
      <c r="E59" s="34"/>
      <c r="F59" s="56">
        <v>9.735</v>
      </c>
      <c r="G59" s="9">
        <v>42.89458948872903</v>
      </c>
      <c r="I59" s="50"/>
      <c r="J59" s="50"/>
    </row>
    <row r="60" spans="1:10" ht="12.75">
      <c r="A60" s="36"/>
      <c r="B60" s="34"/>
      <c r="C60" s="34"/>
      <c r="D60" s="34"/>
      <c r="E60" s="34"/>
      <c r="F60" s="50">
        <v>18.725</v>
      </c>
      <c r="G60" s="9">
        <v>83.99070436766709</v>
      </c>
      <c r="I60" s="55"/>
      <c r="J60" s="55"/>
    </row>
    <row r="61" spans="1:10" ht="12.75">
      <c r="A61" s="36"/>
      <c r="B61" s="34"/>
      <c r="C61" s="34"/>
      <c r="D61" s="34"/>
      <c r="E61" s="34"/>
      <c r="F61" s="55"/>
      <c r="G61" s="4"/>
      <c r="I61" s="55"/>
      <c r="J61" s="55"/>
    </row>
    <row r="62" spans="1:10" ht="12.75">
      <c r="A62" s="36"/>
      <c r="B62" s="34"/>
      <c r="C62" s="34"/>
      <c r="D62" s="34"/>
      <c r="E62" s="34"/>
      <c r="F62" s="55"/>
      <c r="G62" s="4"/>
      <c r="I62" s="55"/>
      <c r="J62" s="55"/>
    </row>
    <row r="63" spans="1:10" ht="12.75">
      <c r="A63" s="36"/>
      <c r="B63" s="34"/>
      <c r="C63" s="34"/>
      <c r="D63" s="34"/>
      <c r="E63" s="34"/>
      <c r="F63" s="55"/>
      <c r="G63" s="4"/>
      <c r="I63" s="55"/>
      <c r="J63" s="55"/>
    </row>
    <row r="64" spans="1:10" ht="12.75">
      <c r="A64" s="36"/>
      <c r="B64" s="34"/>
      <c r="C64" s="34"/>
      <c r="D64" s="34"/>
      <c r="E64" s="34"/>
      <c r="F64" s="55"/>
      <c r="G64" s="4"/>
      <c r="I64" s="55"/>
      <c r="J64" s="55"/>
    </row>
    <row r="65" spans="1:10" ht="12.75">
      <c r="A65" s="36"/>
      <c r="B65" s="34"/>
      <c r="C65" s="34"/>
      <c r="D65" s="34"/>
      <c r="E65" s="34"/>
      <c r="F65" s="55"/>
      <c r="G65" s="4"/>
      <c r="I65" s="55"/>
      <c r="J65" s="55"/>
    </row>
    <row r="66" spans="1:10" ht="12.75">
      <c r="A66" s="36"/>
      <c r="B66" s="34"/>
      <c r="C66" s="34"/>
      <c r="D66" s="34"/>
      <c r="E66" s="34"/>
      <c r="F66" s="55"/>
      <c r="G66" s="4"/>
      <c r="I66" s="55"/>
      <c r="J66" s="55"/>
    </row>
    <row r="67" spans="1:10" ht="12.75">
      <c r="A67" s="36"/>
      <c r="B67" s="34"/>
      <c r="C67" s="34"/>
      <c r="D67" s="34"/>
      <c r="E67" s="34"/>
      <c r="F67" s="55"/>
      <c r="G67" s="4"/>
      <c r="I67" s="55"/>
      <c r="J67" s="55"/>
    </row>
    <row r="68" spans="1:10" ht="12.75">
      <c r="A68" s="36"/>
      <c r="B68" s="34"/>
      <c r="C68" s="34"/>
      <c r="D68" s="34"/>
      <c r="E68" s="34"/>
      <c r="F68" s="55"/>
      <c r="G68" s="4"/>
      <c r="I68" s="55"/>
      <c r="J68" s="55"/>
    </row>
    <row r="69" spans="1:10" ht="12.75">
      <c r="A69" s="36"/>
      <c r="B69" s="34"/>
      <c r="C69" s="34"/>
      <c r="D69" s="34"/>
      <c r="E69" s="34"/>
      <c r="F69" s="55"/>
      <c r="G69" s="4"/>
      <c r="I69" s="55"/>
      <c r="J69" s="55"/>
    </row>
    <row r="70" spans="1:10" ht="12.75">
      <c r="A70" s="37"/>
      <c r="B70" s="34"/>
      <c r="C70" s="34"/>
      <c r="D70" s="34"/>
      <c r="E70" s="34"/>
      <c r="F70" s="55"/>
      <c r="G70" s="4"/>
      <c r="I70" s="52"/>
      <c r="J70" s="52"/>
    </row>
    <row r="71" spans="1:10" ht="12.75">
      <c r="A71" s="37"/>
      <c r="B71" s="34"/>
      <c r="C71" s="34"/>
      <c r="D71" s="34"/>
      <c r="E71" s="34"/>
      <c r="F71" s="52"/>
      <c r="G71" s="51"/>
      <c r="I71" s="52"/>
      <c r="J71" s="52"/>
    </row>
    <row r="72" spans="1:10" ht="12.75">
      <c r="A72" s="37"/>
      <c r="B72" s="34"/>
      <c r="C72" s="34"/>
      <c r="D72" s="34"/>
      <c r="E72" s="34"/>
      <c r="F72" s="52"/>
      <c r="G72" s="51"/>
      <c r="I72" s="52"/>
      <c r="J72" s="52"/>
    </row>
    <row r="73" spans="1:10" ht="12.75">
      <c r="A73" s="37"/>
      <c r="B73" s="34"/>
      <c r="C73" s="34"/>
      <c r="D73" s="34"/>
      <c r="E73" s="34"/>
      <c r="F73" s="52"/>
      <c r="G73" s="51"/>
      <c r="I73" s="52"/>
      <c r="J73" s="52"/>
    </row>
    <row r="74" spans="1:10" ht="12.75">
      <c r="A74" s="37"/>
      <c r="B74" s="34"/>
      <c r="C74" s="34"/>
      <c r="D74" s="34"/>
      <c r="E74" s="34"/>
      <c r="F74" s="52"/>
      <c r="G74" s="51"/>
      <c r="I74" s="52"/>
      <c r="J74" s="52"/>
    </row>
    <row r="75" spans="1:10" ht="12.75">
      <c r="A75" s="37"/>
      <c r="B75" s="34"/>
      <c r="C75" s="34"/>
      <c r="D75" s="34"/>
      <c r="E75" s="34"/>
      <c r="F75" s="52"/>
      <c r="G75" s="51"/>
      <c r="I75" s="52"/>
      <c r="J75" s="52"/>
    </row>
    <row r="76" spans="6:10" ht="12.75">
      <c r="F76" s="52"/>
      <c r="G76" s="51"/>
      <c r="I76" s="52"/>
      <c r="J76" s="52"/>
    </row>
    <row r="77" spans="6:10" ht="12.75">
      <c r="F77" s="52"/>
      <c r="G77" s="51"/>
      <c r="I77" s="52"/>
      <c r="J77" s="52"/>
    </row>
    <row r="78" spans="6:10" ht="12.75">
      <c r="F78" s="52"/>
      <c r="G78" s="51"/>
      <c r="I78" s="52"/>
      <c r="J78" s="52"/>
    </row>
    <row r="79" spans="6:10" ht="12.75">
      <c r="F79" s="52"/>
      <c r="G79" s="51"/>
      <c r="I79" s="52"/>
      <c r="J79" s="52"/>
    </row>
    <row r="80" spans="6:10" ht="12.75">
      <c r="F80" s="52"/>
      <c r="G80" s="51"/>
      <c r="I80" s="52"/>
      <c r="J80" s="52"/>
    </row>
    <row r="81" spans="6:10" ht="12.75">
      <c r="F81" s="52"/>
      <c r="G81" s="51"/>
      <c r="I81" s="52"/>
      <c r="J81" s="52"/>
    </row>
    <row r="82" spans="6:10" ht="12.75">
      <c r="F82" s="52"/>
      <c r="G82" s="51"/>
      <c r="I82" s="52"/>
      <c r="J82" s="52"/>
    </row>
    <row r="83" spans="6:10" ht="12.75">
      <c r="F83" s="52"/>
      <c r="G83" s="51"/>
      <c r="I83" s="52"/>
      <c r="J83" s="52"/>
    </row>
    <row r="84" spans="6:10" ht="12.75">
      <c r="F84" s="52"/>
      <c r="G84" s="51"/>
      <c r="I84" s="52"/>
      <c r="J84" s="52"/>
    </row>
    <row r="85" spans="6:10" ht="12.75">
      <c r="F85" s="52"/>
      <c r="G85" s="51"/>
      <c r="I85" s="52"/>
      <c r="J85" s="52"/>
    </row>
    <row r="86" spans="6:10" ht="12.75">
      <c r="F86" s="52"/>
      <c r="G86" s="51"/>
      <c r="I86" s="52"/>
      <c r="J86" s="52"/>
    </row>
    <row r="87" spans="6:10" ht="12.75">
      <c r="F87" s="52"/>
      <c r="G87" s="51"/>
      <c r="I87" s="52"/>
      <c r="J87" s="52"/>
    </row>
    <row r="88" spans="6:10" ht="12.75">
      <c r="F88" s="52"/>
      <c r="G88" s="51"/>
      <c r="I88" s="52"/>
      <c r="J88" s="52"/>
    </row>
    <row r="89" spans="6:10" ht="12.75">
      <c r="F89" s="52"/>
      <c r="G89" s="51"/>
      <c r="I89" s="52"/>
      <c r="J89" s="52"/>
    </row>
    <row r="90" spans="6:10" ht="12.75">
      <c r="F90" s="52"/>
      <c r="G90" s="51"/>
      <c r="I90" s="52"/>
      <c r="J90" s="52"/>
    </row>
    <row r="91" spans="6:10" ht="12.75">
      <c r="F91" s="52"/>
      <c r="G91" s="51"/>
      <c r="I91" s="52"/>
      <c r="J91" s="52"/>
    </row>
    <row r="92" spans="6:10" ht="12.75">
      <c r="F92" s="52"/>
      <c r="G92" s="51"/>
      <c r="I92" s="52"/>
      <c r="J92" s="52"/>
    </row>
    <row r="93" spans="6:10" ht="12.75">
      <c r="F93" s="52"/>
      <c r="G93" s="51"/>
      <c r="I93" s="52"/>
      <c r="J93" s="52"/>
    </row>
    <row r="94" spans="6:10" ht="12.75">
      <c r="F94" s="52"/>
      <c r="G94" s="51"/>
      <c r="I94" s="52"/>
      <c r="J94" s="52"/>
    </row>
    <row r="95" spans="6:10" ht="12.75">
      <c r="F95" s="52"/>
      <c r="G95" s="51"/>
      <c r="I95" s="52"/>
      <c r="J95" s="52"/>
    </row>
    <row r="96" spans="6:10" ht="12.75">
      <c r="F96" s="52"/>
      <c r="G96" s="51"/>
      <c r="I96" s="52"/>
      <c r="J96" s="52"/>
    </row>
    <row r="97" spans="6:10" ht="12.75">
      <c r="F97" s="52"/>
      <c r="G97" s="51"/>
      <c r="I97" s="52"/>
      <c r="J97" s="52"/>
    </row>
    <row r="98" spans="6:10" ht="12.75">
      <c r="F98" s="52"/>
      <c r="G98" s="51"/>
      <c r="I98" s="52"/>
      <c r="J98" s="52"/>
    </row>
    <row r="99" spans="6:10" ht="12.75">
      <c r="F99" s="52"/>
      <c r="G99" s="51"/>
      <c r="I99" s="52"/>
      <c r="J99" s="52"/>
    </row>
    <row r="100" spans="6:10" ht="12.75">
      <c r="F100" s="52"/>
      <c r="G100" s="51"/>
      <c r="I100" s="52"/>
      <c r="J100" s="52"/>
    </row>
    <row r="101" spans="6:10" ht="12.75">
      <c r="F101" s="52"/>
      <c r="G101" s="51"/>
      <c r="I101" s="52"/>
      <c r="J101" s="52"/>
    </row>
    <row r="102" spans="6:10" ht="12.75">
      <c r="F102" s="52"/>
      <c r="G102" s="51"/>
      <c r="I102" s="52"/>
      <c r="J102" s="52"/>
    </row>
    <row r="103" spans="6:10" ht="12.75">
      <c r="F103" s="52"/>
      <c r="G103" s="51"/>
      <c r="I103" s="52"/>
      <c r="J103" s="52"/>
    </row>
    <row r="104" spans="6:10" ht="12.75">
      <c r="F104" s="52"/>
      <c r="G104" s="51"/>
      <c r="I104" s="52"/>
      <c r="J104" s="52"/>
    </row>
    <row r="105" spans="6:10" ht="12.75">
      <c r="F105" s="52"/>
      <c r="G105" s="51"/>
      <c r="I105" s="52"/>
      <c r="J105" s="52"/>
    </row>
    <row r="106" spans="6:10" ht="12.75">
      <c r="F106" s="52"/>
      <c r="G106" s="51"/>
      <c r="I106" s="52"/>
      <c r="J106" s="52"/>
    </row>
    <row r="107" spans="6:10" ht="12.75">
      <c r="F107" s="52"/>
      <c r="G107" s="51"/>
      <c r="I107" s="52"/>
      <c r="J107" s="52"/>
    </row>
    <row r="108" spans="6:10" ht="12.75">
      <c r="F108" s="52"/>
      <c r="G108" s="51"/>
      <c r="I108" s="52"/>
      <c r="J108" s="52"/>
    </row>
    <row r="109" spans="6:10" ht="12.75">
      <c r="F109" s="52"/>
      <c r="G109" s="51"/>
      <c r="I109" s="52"/>
      <c r="J109" s="52"/>
    </row>
    <row r="110" spans="6:7" ht="12.75">
      <c r="F110" s="52"/>
      <c r="G110" s="5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C160"/>
  <sheetViews>
    <sheetView workbookViewId="0" topLeftCell="A9">
      <selection activeCell="B18" sqref="B18"/>
    </sheetView>
  </sheetViews>
  <sheetFormatPr defaultColWidth="9.140625" defaultRowHeight="12.75"/>
  <cols>
    <col min="1" max="1" width="10.7109375" style="0" customWidth="1"/>
    <col min="2" max="2" width="9.00390625" style="0" customWidth="1"/>
    <col min="3" max="3" width="7.28125" style="0" customWidth="1"/>
    <col min="4" max="4" width="7.57421875" style="0" customWidth="1"/>
    <col min="5" max="5" width="7.7109375" style="0" customWidth="1"/>
    <col min="6" max="6" width="7.8515625" style="0" customWidth="1"/>
    <col min="7" max="7" width="8.00390625" style="0" customWidth="1"/>
    <col min="8" max="8" width="8.28125" style="0" customWidth="1"/>
    <col min="9" max="9" width="7.8515625" style="0" customWidth="1"/>
    <col min="10" max="10" width="4.421875" style="0" customWidth="1"/>
    <col min="12" max="12" width="8.421875" style="0" customWidth="1"/>
    <col min="13" max="13" width="7.140625" style="0" customWidth="1"/>
    <col min="14" max="14" width="7.57421875" style="0" customWidth="1"/>
    <col min="15" max="15" width="7.28125" style="0" customWidth="1"/>
    <col min="16" max="16" width="7.57421875" style="0" customWidth="1"/>
    <col min="17" max="17" width="7.28125" style="0" customWidth="1"/>
    <col min="18" max="18" width="7.7109375" style="0" customWidth="1"/>
    <col min="19" max="19" width="7.421875" style="0" customWidth="1"/>
    <col min="21" max="21" width="9.57421875" style="0" bestFit="1" customWidth="1"/>
    <col min="22" max="22" width="10.8515625" style="0" customWidth="1"/>
    <col min="23" max="23" width="8.28125" style="0" customWidth="1"/>
    <col min="24" max="24" width="7.421875" style="0" customWidth="1"/>
    <col min="25" max="25" width="7.57421875" style="0" customWidth="1"/>
    <col min="26" max="26" width="7.140625" style="0" customWidth="1"/>
    <col min="27" max="27" width="8.28125" style="0" customWidth="1"/>
    <col min="28" max="28" width="7.7109375" style="0" customWidth="1"/>
    <col min="29" max="29" width="7.57421875" style="0" customWidth="1"/>
  </cols>
  <sheetData>
    <row r="1" spans="1:8" ht="12.75">
      <c r="A1" s="10" t="s">
        <v>21</v>
      </c>
      <c r="B1" s="11"/>
      <c r="C1" s="12"/>
      <c r="D1" s="12"/>
      <c r="E1" s="13"/>
      <c r="F1" s="3"/>
      <c r="G1" s="13"/>
      <c r="H1" s="14"/>
    </row>
    <row r="2" spans="1:8" ht="12.75">
      <c r="A2" s="15"/>
      <c r="B2" s="3"/>
      <c r="C2" s="12"/>
      <c r="D2" s="12"/>
      <c r="E2" s="13"/>
      <c r="F2" s="3"/>
      <c r="G2" s="13"/>
      <c r="H2" s="14"/>
    </row>
    <row r="3" spans="1:8" ht="12.75">
      <c r="A3" t="s">
        <v>22</v>
      </c>
      <c r="B3" s="16"/>
      <c r="E3" s="17"/>
      <c r="F3" s="16"/>
      <c r="G3" s="17"/>
      <c r="H3" s="14"/>
    </row>
    <row r="4" spans="1:8" ht="12.75">
      <c r="A4" t="s">
        <v>4</v>
      </c>
      <c r="B4" s="16"/>
      <c r="E4" s="17"/>
      <c r="F4" s="16"/>
      <c r="G4" s="17"/>
      <c r="H4" s="14"/>
    </row>
    <row r="5" spans="1:8" ht="12.75">
      <c r="A5" t="s">
        <v>5</v>
      </c>
      <c r="B5" s="16"/>
      <c r="E5" s="17"/>
      <c r="F5" s="16"/>
      <c r="G5" s="17"/>
      <c r="H5" s="14"/>
    </row>
    <row r="6" spans="2:8" ht="12.75">
      <c r="B6" s="16"/>
      <c r="E6" s="17"/>
      <c r="F6" s="16"/>
      <c r="G6" s="17"/>
      <c r="H6" s="14"/>
    </row>
    <row r="7" spans="1:8" ht="12.75">
      <c r="A7" s="18" t="s">
        <v>6</v>
      </c>
      <c r="B7" s="16"/>
      <c r="C7" s="16"/>
      <c r="D7" s="16"/>
      <c r="E7" s="16"/>
      <c r="F7" s="16"/>
      <c r="G7" s="19"/>
      <c r="H7" s="20"/>
    </row>
    <row r="8" spans="1:8" ht="12.75">
      <c r="A8" s="18"/>
      <c r="B8" s="16"/>
      <c r="C8" s="16"/>
      <c r="D8" s="16"/>
      <c r="E8" s="16"/>
      <c r="F8" s="16"/>
      <c r="G8" s="19"/>
      <c r="H8" s="20"/>
    </row>
    <row r="9" spans="1:8" ht="12.75">
      <c r="A9" s="21" t="s">
        <v>7</v>
      </c>
      <c r="B9" s="16"/>
      <c r="C9" s="16"/>
      <c r="D9" s="16"/>
      <c r="E9" s="16"/>
      <c r="F9" s="16"/>
      <c r="G9" s="19"/>
      <c r="H9" s="20"/>
    </row>
    <row r="10" spans="1:8" ht="12.75">
      <c r="A10" s="21" t="s">
        <v>8</v>
      </c>
      <c r="B10" s="16"/>
      <c r="C10" s="16"/>
      <c r="D10" s="16"/>
      <c r="E10" s="16"/>
      <c r="F10" s="16"/>
      <c r="G10" s="19"/>
      <c r="H10" s="20"/>
    </row>
    <row r="11" spans="1:8" ht="12.75">
      <c r="A11" s="18"/>
      <c r="B11" s="16"/>
      <c r="C11" s="16"/>
      <c r="D11" s="16"/>
      <c r="E11" s="16"/>
      <c r="F11" s="16"/>
      <c r="G11" s="19"/>
      <c r="H11" s="20"/>
    </row>
    <row r="12" spans="1:8" ht="12.75">
      <c r="A12" s="18"/>
      <c r="B12" s="16"/>
      <c r="C12" s="16"/>
      <c r="D12" s="16"/>
      <c r="E12" s="16"/>
      <c r="F12" s="16"/>
      <c r="G12" s="19"/>
      <c r="H12" s="20"/>
    </row>
    <row r="13" spans="1:26" ht="12.75">
      <c r="A13" s="22" t="s">
        <v>9</v>
      </c>
      <c r="B13" s="16"/>
      <c r="C13" s="16"/>
      <c r="E13" s="17"/>
      <c r="F13" s="16"/>
      <c r="K13" s="22" t="s">
        <v>9</v>
      </c>
      <c r="L13" s="16"/>
      <c r="M13" s="16"/>
      <c r="O13" s="17"/>
      <c r="P13" s="16"/>
      <c r="V13" s="22" t="s">
        <v>9</v>
      </c>
      <c r="W13" s="16"/>
      <c r="Y13" s="17"/>
      <c r="Z13" s="16"/>
    </row>
    <row r="14" spans="1:23" ht="12.75">
      <c r="A14" s="22"/>
      <c r="B14" s="16" t="s">
        <v>43</v>
      </c>
      <c r="C14" s="16"/>
      <c r="E14" s="17"/>
      <c r="F14" s="16"/>
      <c r="K14" s="22"/>
      <c r="L14" s="16" t="s">
        <v>44</v>
      </c>
      <c r="N14" s="17"/>
      <c r="O14" s="16"/>
      <c r="U14" s="22"/>
      <c r="V14" t="s">
        <v>45</v>
      </c>
      <c r="W14" s="16"/>
    </row>
    <row r="15" spans="1:23" ht="12.75">
      <c r="A15" s="23" t="s">
        <v>10</v>
      </c>
      <c r="B15" s="16">
        <v>130.75912239425483</v>
      </c>
      <c r="C15" s="16"/>
      <c r="D15" s="16"/>
      <c r="E15" s="17"/>
      <c r="F15" s="16"/>
      <c r="K15" s="23" t="s">
        <v>10</v>
      </c>
      <c r="L15" s="16">
        <v>123.39045413841696</v>
      </c>
      <c r="M15" s="16"/>
      <c r="N15" s="17"/>
      <c r="O15" s="16"/>
      <c r="U15" s="23" t="s">
        <v>10</v>
      </c>
      <c r="V15" s="16">
        <v>199.37060248138673</v>
      </c>
      <c r="W15" s="16"/>
    </row>
    <row r="16" spans="1:23" ht="12.75">
      <c r="A16" s="23" t="s">
        <v>11</v>
      </c>
      <c r="B16" s="24">
        <v>0.15507579575801034</v>
      </c>
      <c r="C16" s="24"/>
      <c r="D16" s="24"/>
      <c r="E16" s="17"/>
      <c r="F16" s="16"/>
      <c r="K16" s="23" t="s">
        <v>11</v>
      </c>
      <c r="L16" s="24">
        <v>0.15655023548586927</v>
      </c>
      <c r="M16" s="24"/>
      <c r="N16" s="17"/>
      <c r="O16" s="16"/>
      <c r="U16" s="23" t="s">
        <v>11</v>
      </c>
      <c r="V16" s="24">
        <v>0.16261992298652783</v>
      </c>
      <c r="W16" s="16"/>
    </row>
    <row r="17" spans="1:23" ht="12.75">
      <c r="A17" s="23" t="s">
        <v>12</v>
      </c>
      <c r="B17" s="24">
        <v>7.607363278507551</v>
      </c>
      <c r="C17" s="24"/>
      <c r="D17" s="24"/>
      <c r="E17" s="17"/>
      <c r="F17" s="16"/>
      <c r="K17" s="23" t="s">
        <v>12</v>
      </c>
      <c r="L17" s="24">
        <v>4.808543339535651</v>
      </c>
      <c r="M17" s="24"/>
      <c r="N17" s="17"/>
      <c r="O17" s="16"/>
      <c r="U17" s="23" t="s">
        <v>12</v>
      </c>
      <c r="V17" s="24">
        <v>22.55842096534628</v>
      </c>
      <c r="W17" s="16"/>
    </row>
    <row r="18" spans="1:23" ht="12.75">
      <c r="A18" s="19" t="s">
        <v>13</v>
      </c>
      <c r="B18" s="17">
        <f>SUM(I21:I160)</f>
        <v>1205.2838927434152</v>
      </c>
      <c r="C18" s="17"/>
      <c r="D18" s="17"/>
      <c r="E18" s="17"/>
      <c r="F18" s="16"/>
      <c r="K18" s="19" t="s">
        <v>13</v>
      </c>
      <c r="L18" s="17">
        <f>SUM(S21:S123)</f>
        <v>874.8821854752575</v>
      </c>
      <c r="M18" s="17"/>
      <c r="N18" s="17"/>
      <c r="O18" s="16"/>
      <c r="U18" s="19" t="s">
        <v>13</v>
      </c>
      <c r="V18" s="17">
        <f>SUM(AC21:AC57)</f>
        <v>153.74562212160293</v>
      </c>
      <c r="W18" s="16"/>
    </row>
    <row r="19" spans="1:24" ht="12.75">
      <c r="A19" s="19"/>
      <c r="B19" s="17"/>
      <c r="C19" s="16"/>
      <c r="D19" s="16"/>
      <c r="K19" s="19"/>
      <c r="L19" s="17"/>
      <c r="M19" s="16"/>
      <c r="N19" s="16"/>
      <c r="U19" s="19"/>
      <c r="V19" s="17"/>
      <c r="W19" s="16"/>
      <c r="X19" s="16"/>
    </row>
    <row r="20" spans="1:29" ht="12.75">
      <c r="A20" s="25" t="s">
        <v>14</v>
      </c>
      <c r="B20" s="16" t="s">
        <v>15</v>
      </c>
      <c r="C20" s="26" t="s">
        <v>46</v>
      </c>
      <c r="D20" s="27" t="s">
        <v>47</v>
      </c>
      <c r="E20" s="26" t="s">
        <v>16</v>
      </c>
      <c r="F20" s="28" t="s">
        <v>17</v>
      </c>
      <c r="G20" t="s">
        <v>18</v>
      </c>
      <c r="H20" t="s">
        <v>19</v>
      </c>
      <c r="I20" t="s">
        <v>20</v>
      </c>
      <c r="K20" s="25" t="s">
        <v>14</v>
      </c>
      <c r="L20" s="16" t="s">
        <v>15</v>
      </c>
      <c r="M20" s="26" t="s">
        <v>46</v>
      </c>
      <c r="N20" s="27" t="s">
        <v>47</v>
      </c>
      <c r="O20" s="26" t="s">
        <v>16</v>
      </c>
      <c r="P20" s="28" t="s">
        <v>17</v>
      </c>
      <c r="Q20" t="s">
        <v>18</v>
      </c>
      <c r="R20" t="s">
        <v>19</v>
      </c>
      <c r="S20" t="s">
        <v>20</v>
      </c>
      <c r="U20" s="25" t="s">
        <v>14</v>
      </c>
      <c r="V20" s="16" t="s">
        <v>15</v>
      </c>
      <c r="W20" s="26" t="s">
        <v>46</v>
      </c>
      <c r="X20" s="27" t="s">
        <v>47</v>
      </c>
      <c r="Y20" s="26" t="s">
        <v>16</v>
      </c>
      <c r="Z20" s="28" t="s">
        <v>17</v>
      </c>
      <c r="AA20" t="s">
        <v>18</v>
      </c>
      <c r="AB20" t="s">
        <v>19</v>
      </c>
      <c r="AC20" t="s">
        <v>20</v>
      </c>
    </row>
    <row r="21" spans="1:29" ht="12.75">
      <c r="A21" s="39" t="s">
        <v>40</v>
      </c>
      <c r="B21" s="29">
        <v>20</v>
      </c>
      <c r="C21" s="50">
        <v>14.32</v>
      </c>
      <c r="D21" s="30">
        <f aca="true" t="shared" si="0" ref="D21:D82">100*C21/(100-C21)</f>
        <v>16.713352007469652</v>
      </c>
      <c r="F21" s="9">
        <v>66.67784863828831</v>
      </c>
      <c r="G21" s="31">
        <f aca="true" t="shared" si="1" ref="G21:G82">100*EXP(((-1*$B$15)/($B21+$B$17))*EXP(-1*$B$16*$D21))</f>
        <v>70.14035042325672</v>
      </c>
      <c r="H21" s="20">
        <f aca="true" t="shared" si="2" ref="H21:H82">$F21-$G21</f>
        <v>-3.46250178496841</v>
      </c>
      <c r="I21" s="20">
        <f aca="true" t="shared" si="3" ref="I21:I82">$H21*$H21</f>
        <v>11.988918610909424</v>
      </c>
      <c r="K21" s="39" t="s">
        <v>40</v>
      </c>
      <c r="L21" s="29">
        <v>20</v>
      </c>
      <c r="M21" s="50">
        <v>14.32</v>
      </c>
      <c r="N21" s="30">
        <f aca="true" t="shared" si="4" ref="N21:N84">100*M21/(100-M21)</f>
        <v>16.713352007469652</v>
      </c>
      <c r="P21" s="9">
        <v>66.67784863828831</v>
      </c>
      <c r="Q21" s="31">
        <f>100*EXP(((-1*$L$15)/($L21+$L$17))*EXP(-1*$L$16*$N21))</f>
        <v>69.53240215363368</v>
      </c>
      <c r="R21" s="20">
        <f>P21-Q21</f>
        <v>-2.8545535153453727</v>
      </c>
      <c r="S21" s="20">
        <f>R21*R21</f>
        <v>8.148475771970626</v>
      </c>
      <c r="U21" s="39" t="s">
        <v>40</v>
      </c>
      <c r="V21" s="8">
        <v>20</v>
      </c>
      <c r="W21" s="50">
        <v>9.07</v>
      </c>
      <c r="X21" s="30">
        <f aca="true" t="shared" si="5" ref="X21:X45">100*W21/(100-W21)</f>
        <v>9.974705817661937</v>
      </c>
      <c r="Z21" s="49">
        <v>39.95721377263004</v>
      </c>
      <c r="AA21" s="31">
        <f>100*EXP(((-1*$V$15)/($V21+$V$17))*EXP(-1*$V$16*$X21))</f>
        <v>39.64715130641699</v>
      </c>
      <c r="AB21" s="20">
        <f aca="true" t="shared" si="6" ref="AB21:AB46">Z21-AA21</f>
        <v>0.3100624662130542</v>
      </c>
      <c r="AC21" s="20">
        <f>AB21*AB21</f>
        <v>0.0961387329541214</v>
      </c>
    </row>
    <row r="22" spans="1:29" ht="12.75">
      <c r="A22" s="39" t="s">
        <v>41</v>
      </c>
      <c r="B22" s="29">
        <v>20</v>
      </c>
      <c r="C22" s="50">
        <v>11.89</v>
      </c>
      <c r="D22" s="30">
        <f t="shared" si="0"/>
        <v>13.494495516967428</v>
      </c>
      <c r="F22" s="9">
        <v>55.25636541192348</v>
      </c>
      <c r="G22" s="31">
        <f t="shared" si="1"/>
        <v>55.75137427815623</v>
      </c>
      <c r="H22" s="20">
        <f t="shared" si="2"/>
        <v>-0.49500886623274454</v>
      </c>
      <c r="I22" s="20">
        <f t="shared" si="3"/>
        <v>0.24503377764902717</v>
      </c>
      <c r="K22" s="39" t="s">
        <v>41</v>
      </c>
      <c r="L22" s="29">
        <v>20</v>
      </c>
      <c r="M22" s="50">
        <v>11.89</v>
      </c>
      <c r="N22" s="30">
        <f t="shared" si="4"/>
        <v>13.494495516967428</v>
      </c>
      <c r="P22" s="9">
        <v>55.25636541192348</v>
      </c>
      <c r="Q22" s="31">
        <f aca="true" t="shared" si="7" ref="Q22:Q85">100*EXP(((-1*$L$15)/($L22+$L$17))*EXP(-1*$L$16*$N22))</f>
        <v>54.801278066866566</v>
      </c>
      <c r="R22" s="20">
        <f aca="true" t="shared" si="8" ref="R22:R85">P22-Q22</f>
        <v>0.45508734505691706</v>
      </c>
      <c r="S22" s="20">
        <f aca="true" t="shared" si="9" ref="S22:S85">R22*R22</f>
        <v>0.20710449163095349</v>
      </c>
      <c r="U22" s="39" t="s">
        <v>41</v>
      </c>
      <c r="V22" s="8">
        <v>20</v>
      </c>
      <c r="W22" s="50">
        <v>13.55</v>
      </c>
      <c r="X22" s="30">
        <f t="shared" si="5"/>
        <v>15.673799884326199</v>
      </c>
      <c r="Z22" s="49">
        <v>67.57149032498829</v>
      </c>
      <c r="AA22" s="31">
        <f>100*EXP(((-1*$V$15)/($V22+$V$17))*EXP(-1*$V$16*$X22))</f>
        <v>69.33663513432927</v>
      </c>
      <c r="AB22" s="20">
        <f t="shared" si="6"/>
        <v>-1.7651448093409812</v>
      </c>
      <c r="AC22" s="20">
        <f aca="true" t="shared" si="10" ref="AC22:AC57">AB22*AB22</f>
        <v>3.115736197943409</v>
      </c>
    </row>
    <row r="23" spans="1:29" ht="12.75" customHeight="1">
      <c r="A23" s="39" t="s">
        <v>39</v>
      </c>
      <c r="B23" s="29">
        <v>20</v>
      </c>
      <c r="C23" s="50">
        <v>9.39</v>
      </c>
      <c r="D23" s="30">
        <f t="shared" si="0"/>
        <v>10.363094581172057</v>
      </c>
      <c r="F23" s="9">
        <v>37.5995658693299</v>
      </c>
      <c r="G23" s="31">
        <f t="shared" si="1"/>
        <v>38.69238034163492</v>
      </c>
      <c r="H23" s="20">
        <f t="shared" si="2"/>
        <v>-1.0928144723050224</v>
      </c>
      <c r="I23" s="20">
        <f t="shared" si="3"/>
        <v>1.1942434708793046</v>
      </c>
      <c r="K23" s="39" t="s">
        <v>39</v>
      </c>
      <c r="L23" s="29">
        <v>20</v>
      </c>
      <c r="M23" s="50">
        <v>9.39</v>
      </c>
      <c r="N23" s="30">
        <f t="shared" si="4"/>
        <v>10.363094581172057</v>
      </c>
      <c r="P23" s="9">
        <v>37.5995658693299</v>
      </c>
      <c r="Q23" s="31">
        <f t="shared" si="7"/>
        <v>37.456683908665134</v>
      </c>
      <c r="R23" s="20">
        <f t="shared" si="8"/>
        <v>0.14288196066476644</v>
      </c>
      <c r="S23" s="20">
        <f t="shared" si="9"/>
        <v>0.020415254683407862</v>
      </c>
      <c r="U23" s="39" t="s">
        <v>42</v>
      </c>
      <c r="V23" s="8">
        <v>20</v>
      </c>
      <c r="W23" s="50">
        <v>11.04</v>
      </c>
      <c r="X23" s="30">
        <f t="shared" si="5"/>
        <v>12.410071942446042</v>
      </c>
      <c r="Z23" s="49">
        <v>53.369082944898985</v>
      </c>
      <c r="AA23" s="31">
        <f>100*EXP(((-1*$V$15)/($V23+$V$17))*EXP(-1*$V$16*$X23))</f>
        <v>53.654300505633145</v>
      </c>
      <c r="AB23" s="20">
        <f t="shared" si="6"/>
        <v>-0.2852175607341607</v>
      </c>
      <c r="AC23" s="20">
        <f t="shared" si="10"/>
        <v>0.08134905695114465</v>
      </c>
    </row>
    <row r="24" spans="2:29" ht="12.75">
      <c r="B24" s="29">
        <v>20</v>
      </c>
      <c r="C24" s="50">
        <v>8.32</v>
      </c>
      <c r="D24" s="30">
        <f t="shared" si="0"/>
        <v>9.07504363001745</v>
      </c>
      <c r="F24" s="9">
        <v>27.72158794180866</v>
      </c>
      <c r="G24" s="31">
        <f t="shared" si="1"/>
        <v>31.36553797741516</v>
      </c>
      <c r="H24" s="20">
        <f t="shared" si="2"/>
        <v>-3.6439500356064976</v>
      </c>
      <c r="I24" s="20">
        <f t="shared" si="3"/>
        <v>13.278371861996595</v>
      </c>
      <c r="L24" s="29">
        <v>20</v>
      </c>
      <c r="M24" s="50">
        <v>8.32</v>
      </c>
      <c r="N24" s="30">
        <f t="shared" si="4"/>
        <v>9.07504363001745</v>
      </c>
      <c r="P24" s="9">
        <v>27.72158794180866</v>
      </c>
      <c r="Q24" s="31">
        <f t="shared" si="7"/>
        <v>30.078081822492354</v>
      </c>
      <c r="R24" s="20">
        <f t="shared" si="8"/>
        <v>-2.3564938806836935</v>
      </c>
      <c r="S24" s="20">
        <f t="shared" si="9"/>
        <v>5.553063409699694</v>
      </c>
      <c r="V24" s="8">
        <v>20</v>
      </c>
      <c r="W24" s="50">
        <v>12.67</v>
      </c>
      <c r="X24" s="30">
        <f t="shared" si="5"/>
        <v>14.508187335394481</v>
      </c>
      <c r="Z24" s="49">
        <v>64.22667036453163</v>
      </c>
      <c r="AA24" s="31">
        <f>100*EXP(((-1*$V$15)/($V24+$V$17))*EXP(-1*$V$16*$X24))</f>
        <v>64.23481177310686</v>
      </c>
      <c r="AB24" s="20">
        <f t="shared" si="6"/>
        <v>-0.00814140857522716</v>
      </c>
      <c r="AC24" s="20">
        <f t="shared" si="10"/>
        <v>6.628253358878234E-05</v>
      </c>
    </row>
    <row r="25" spans="2:29" ht="12.75">
      <c r="B25" s="29">
        <v>20</v>
      </c>
      <c r="C25" s="50">
        <v>8.63</v>
      </c>
      <c r="D25" s="30">
        <f t="shared" si="0"/>
        <v>9.445113275692242</v>
      </c>
      <c r="F25" s="9">
        <v>31.199252134188576</v>
      </c>
      <c r="G25" s="31">
        <f t="shared" si="1"/>
        <v>33.46086491080011</v>
      </c>
      <c r="H25" s="20">
        <f t="shared" si="2"/>
        <v>-2.2616127766115355</v>
      </c>
      <c r="I25" s="20">
        <f t="shared" si="3"/>
        <v>5.114892351332539</v>
      </c>
      <c r="L25" s="29">
        <v>20</v>
      </c>
      <c r="M25" s="50">
        <v>8.63</v>
      </c>
      <c r="N25" s="30">
        <f t="shared" si="4"/>
        <v>9.445113275692242</v>
      </c>
      <c r="P25" s="9">
        <v>31.199252134188576</v>
      </c>
      <c r="Q25" s="31">
        <f t="shared" si="7"/>
        <v>32.18240633182596</v>
      </c>
      <c r="R25" s="20">
        <f t="shared" si="8"/>
        <v>-0.9831541976373828</v>
      </c>
      <c r="S25" s="20">
        <f t="shared" si="9"/>
        <v>0.9665921763320059</v>
      </c>
      <c r="V25" s="8">
        <v>20</v>
      </c>
      <c r="W25" s="50">
        <v>13.55</v>
      </c>
      <c r="X25" s="30">
        <f t="shared" si="5"/>
        <v>15.673799884326199</v>
      </c>
      <c r="Z25" s="49">
        <v>65.87291593791048</v>
      </c>
      <c r="AA25" s="31">
        <f>100*EXP(((-1*$V$15)/($V25+$V$17))*EXP(-1*$V$16*$X25))</f>
        <v>69.33663513432927</v>
      </c>
      <c r="AB25" s="20">
        <f t="shared" si="6"/>
        <v>-3.4637191964187934</v>
      </c>
      <c r="AC25" s="20">
        <f t="shared" si="10"/>
        <v>11.997350671640053</v>
      </c>
    </row>
    <row r="26" spans="2:29" ht="12.75">
      <c r="B26" s="29">
        <v>20</v>
      </c>
      <c r="C26" s="50">
        <v>12.29</v>
      </c>
      <c r="D26" s="30">
        <f t="shared" si="0"/>
        <v>14.01208528103979</v>
      </c>
      <c r="F26" s="9">
        <v>58.21284095331297</v>
      </c>
      <c r="G26" s="31">
        <f t="shared" si="1"/>
        <v>58.32121871998762</v>
      </c>
      <c r="H26" s="20">
        <f t="shared" si="2"/>
        <v>-0.10837776667464993</v>
      </c>
      <c r="I26" s="20">
        <f t="shared" si="3"/>
        <v>0.011745740309384863</v>
      </c>
      <c r="L26" s="29">
        <v>20</v>
      </c>
      <c r="M26" s="50">
        <v>12.29</v>
      </c>
      <c r="N26" s="30">
        <f t="shared" si="4"/>
        <v>14.01208528103979</v>
      </c>
      <c r="P26" s="9">
        <v>58.21284095331297</v>
      </c>
      <c r="Q26" s="31">
        <f t="shared" si="7"/>
        <v>57.42769125108554</v>
      </c>
      <c r="R26" s="20">
        <f t="shared" si="8"/>
        <v>0.7851497022274287</v>
      </c>
      <c r="S26" s="20">
        <f t="shared" si="9"/>
        <v>0.6164600549078201</v>
      </c>
      <c r="V26" s="8">
        <v>20</v>
      </c>
      <c r="W26" s="50">
        <v>10.625</v>
      </c>
      <c r="X26" s="30">
        <f t="shared" si="5"/>
        <v>11.888111888111888</v>
      </c>
      <c r="Z26" s="49">
        <v>52.46672368212765</v>
      </c>
      <c r="AA26" s="31">
        <f>100*EXP(((-1*$V$15)/($V26+$V$17))*EXP(-1*$V$16*$X26))</f>
        <v>50.77510662652245</v>
      </c>
      <c r="AB26" s="20">
        <f t="shared" si="6"/>
        <v>1.6916170556051995</v>
      </c>
      <c r="AC26" s="20">
        <f t="shared" si="10"/>
        <v>2.8615682628144046</v>
      </c>
    </row>
    <row r="27" spans="2:29" ht="12.75">
      <c r="B27" s="29">
        <v>20</v>
      </c>
      <c r="C27" s="50">
        <v>8.02</v>
      </c>
      <c r="D27" s="30">
        <f t="shared" si="0"/>
        <v>8.719286801478582</v>
      </c>
      <c r="F27" s="9">
        <v>27.003831271949032</v>
      </c>
      <c r="G27" s="31">
        <f t="shared" si="1"/>
        <v>29.369178935984326</v>
      </c>
      <c r="H27" s="20">
        <f t="shared" si="2"/>
        <v>-2.365347664035294</v>
      </c>
      <c r="I27" s="20">
        <f t="shared" si="3"/>
        <v>5.594869571757223</v>
      </c>
      <c r="L27" s="29">
        <v>20</v>
      </c>
      <c r="M27" s="50">
        <v>8.02</v>
      </c>
      <c r="N27" s="30">
        <f t="shared" si="4"/>
        <v>8.719286801478582</v>
      </c>
      <c r="P27" s="9">
        <v>27.003831271949032</v>
      </c>
      <c r="Q27" s="31">
        <f t="shared" si="7"/>
        <v>28.07808472006532</v>
      </c>
      <c r="R27" s="20">
        <f t="shared" si="8"/>
        <v>-1.0742534481162878</v>
      </c>
      <c r="S27" s="20">
        <f t="shared" si="9"/>
        <v>1.1540204707897337</v>
      </c>
      <c r="V27" s="8">
        <v>20</v>
      </c>
      <c r="W27" s="50">
        <v>13.62</v>
      </c>
      <c r="X27" s="30">
        <f t="shared" si="5"/>
        <v>15.767538782125493</v>
      </c>
      <c r="Z27" s="49">
        <v>66.06552919586957</v>
      </c>
      <c r="AA27" s="31">
        <f>100*EXP(((-1*$V$15)/($V27+$V$17))*EXP(-1*$V$16*$X27))</f>
        <v>69.72181932401476</v>
      </c>
      <c r="AB27" s="20">
        <f t="shared" si="6"/>
        <v>-3.656290128145187</v>
      </c>
      <c r="AC27" s="20">
        <f t="shared" si="10"/>
        <v>13.36845750117195</v>
      </c>
    </row>
    <row r="28" spans="2:29" ht="12.75">
      <c r="B28" s="29">
        <v>20</v>
      </c>
      <c r="C28" s="50">
        <v>10.62</v>
      </c>
      <c r="D28" s="30">
        <f t="shared" si="0"/>
        <v>11.881852763481763</v>
      </c>
      <c r="F28" s="9">
        <v>46.7541871461801</v>
      </c>
      <c r="G28" s="31">
        <f t="shared" si="1"/>
        <v>47.22359440792476</v>
      </c>
      <c r="H28" s="20">
        <f t="shared" si="2"/>
        <v>-0.4694072617446565</v>
      </c>
      <c r="I28" s="20">
        <f t="shared" si="3"/>
        <v>0.22034317737861647</v>
      </c>
      <c r="L28" s="29">
        <v>20</v>
      </c>
      <c r="M28" s="50">
        <v>10.62</v>
      </c>
      <c r="N28" s="30">
        <f t="shared" si="4"/>
        <v>11.881852763481763</v>
      </c>
      <c r="P28" s="9">
        <v>46.7541871461801</v>
      </c>
      <c r="Q28" s="31">
        <f t="shared" si="7"/>
        <v>46.10782525721029</v>
      </c>
      <c r="R28" s="20">
        <f t="shared" si="8"/>
        <v>0.646361888969814</v>
      </c>
      <c r="S28" s="20">
        <f t="shared" si="9"/>
        <v>0.41778369151262607</v>
      </c>
      <c r="V28" s="8">
        <v>20</v>
      </c>
      <c r="W28" s="50">
        <v>8.12</v>
      </c>
      <c r="X28" s="30">
        <f t="shared" si="5"/>
        <v>8.837614279494993</v>
      </c>
      <c r="Z28" s="49">
        <v>32.894699400771685</v>
      </c>
      <c r="AA28" s="31">
        <f>100*EXP(((-1*$V$15)/($V28+$V$17))*EXP(-1*$V$16*$X28))</f>
        <v>32.855112273657085</v>
      </c>
      <c r="AB28" s="20">
        <f t="shared" si="6"/>
        <v>0.03958712711460066</v>
      </c>
      <c r="AC28" s="20">
        <f t="shared" si="10"/>
        <v>0.0015671406331875509</v>
      </c>
    </row>
    <row r="29" spans="2:29" ht="12.75">
      <c r="B29" s="29">
        <v>20</v>
      </c>
      <c r="C29" s="50">
        <v>11.03</v>
      </c>
      <c r="D29" s="30">
        <f t="shared" si="0"/>
        <v>12.397437338428684</v>
      </c>
      <c r="F29" s="9">
        <v>50.48312425161726</v>
      </c>
      <c r="G29" s="31">
        <f t="shared" si="1"/>
        <v>50.02616993916885</v>
      </c>
      <c r="H29" s="20">
        <f t="shared" si="2"/>
        <v>0.4569543124484099</v>
      </c>
      <c r="I29" s="20">
        <f t="shared" si="3"/>
        <v>0.208807243665199</v>
      </c>
      <c r="L29" s="29">
        <v>20</v>
      </c>
      <c r="M29" s="50">
        <v>11.03</v>
      </c>
      <c r="N29" s="30">
        <f t="shared" si="4"/>
        <v>12.397437338428684</v>
      </c>
      <c r="P29" s="9">
        <v>50.48312425161726</v>
      </c>
      <c r="Q29" s="31">
        <f t="shared" si="7"/>
        <v>48.96059382064325</v>
      </c>
      <c r="R29" s="20">
        <f t="shared" si="8"/>
        <v>1.5225304309740153</v>
      </c>
      <c r="S29" s="20">
        <f t="shared" si="9"/>
        <v>2.3180989132419207</v>
      </c>
      <c r="V29" s="8">
        <v>20</v>
      </c>
      <c r="W29" s="50">
        <v>8.03</v>
      </c>
      <c r="X29" s="30">
        <f t="shared" si="5"/>
        <v>8.731107969990212</v>
      </c>
      <c r="Z29" s="49">
        <v>32.00660471971557</v>
      </c>
      <c r="AA29" s="31">
        <f>100*EXP(((-1*$V$15)/($V29+$V$17))*EXP(-1*$V$16*$X29))</f>
        <v>32.22237662813649</v>
      </c>
      <c r="AB29" s="20">
        <f t="shared" si="6"/>
        <v>-0.2157719084209191</v>
      </c>
      <c r="AC29" s="20">
        <f t="shared" si="10"/>
        <v>0.046557516463605494</v>
      </c>
    </row>
    <row r="30" spans="2:29" ht="12.75">
      <c r="B30" s="29">
        <v>20</v>
      </c>
      <c r="C30" s="50">
        <v>8.35</v>
      </c>
      <c r="D30" s="30">
        <f t="shared" si="0"/>
        <v>9.110747408619748</v>
      </c>
      <c r="F30" s="9">
        <v>29.656959831398456</v>
      </c>
      <c r="G30" s="31">
        <f t="shared" si="1"/>
        <v>31.56698276227751</v>
      </c>
      <c r="H30" s="20">
        <f t="shared" si="2"/>
        <v>-1.9100229308790553</v>
      </c>
      <c r="I30" s="20">
        <f t="shared" si="3"/>
        <v>3.648187596483816</v>
      </c>
      <c r="L30" s="29">
        <v>20</v>
      </c>
      <c r="M30" s="50">
        <v>8.35</v>
      </c>
      <c r="N30" s="30">
        <f t="shared" si="4"/>
        <v>9.110747408619748</v>
      </c>
      <c r="P30" s="9">
        <v>29.656959831398456</v>
      </c>
      <c r="Q30" s="31">
        <f t="shared" si="7"/>
        <v>30.280168552996372</v>
      </c>
      <c r="R30" s="20">
        <f t="shared" si="8"/>
        <v>-0.6232087215979156</v>
      </c>
      <c r="S30" s="20">
        <f t="shared" si="9"/>
        <v>0.3883891106757083</v>
      </c>
      <c r="V30" s="8">
        <v>20</v>
      </c>
      <c r="W30" s="50">
        <v>9.425</v>
      </c>
      <c r="X30" s="30">
        <f t="shared" si="5"/>
        <v>10.405741098537124</v>
      </c>
      <c r="Z30" s="49">
        <v>44.02347334163802</v>
      </c>
      <c r="AA30" s="31">
        <f>100*EXP(((-1*$V$15)/($V30+$V$17))*EXP(-1*$V$16*$X30))</f>
        <v>42.20956730250233</v>
      </c>
      <c r="AB30" s="20">
        <f t="shared" si="6"/>
        <v>1.8139060391356878</v>
      </c>
      <c r="AC30" s="20">
        <f t="shared" si="10"/>
        <v>3.2902551188129197</v>
      </c>
    </row>
    <row r="31" spans="2:29" ht="12.75">
      <c r="B31" s="29">
        <v>20</v>
      </c>
      <c r="C31" s="50">
        <v>13.57</v>
      </c>
      <c r="D31" s="30">
        <f t="shared" si="0"/>
        <v>15.700566932777969</v>
      </c>
      <c r="F31" s="9">
        <v>64.57441063623702</v>
      </c>
      <c r="G31" s="31">
        <f t="shared" si="1"/>
        <v>66.03476261959767</v>
      </c>
      <c r="H31" s="20">
        <f t="shared" si="2"/>
        <v>-1.4603519833606526</v>
      </c>
      <c r="I31" s="20">
        <f t="shared" si="3"/>
        <v>2.1326279153053918</v>
      </c>
      <c r="L31" s="29">
        <v>20</v>
      </c>
      <c r="M31" s="50">
        <v>13.57</v>
      </c>
      <c r="N31" s="30">
        <f t="shared" si="4"/>
        <v>15.700566932777969</v>
      </c>
      <c r="P31" s="9">
        <v>64.57441063623702</v>
      </c>
      <c r="Q31" s="31">
        <f t="shared" si="7"/>
        <v>65.32403739513465</v>
      </c>
      <c r="R31" s="20">
        <f t="shared" si="8"/>
        <v>-0.7496267588976337</v>
      </c>
      <c r="S31" s="20">
        <f t="shared" si="9"/>
        <v>0.5619402776553711</v>
      </c>
      <c r="V31" s="8">
        <v>20</v>
      </c>
      <c r="W31" s="50">
        <v>9.395</v>
      </c>
      <c r="X31" s="30">
        <f t="shared" si="5"/>
        <v>10.369184923569339</v>
      </c>
      <c r="Z31" s="49">
        <v>44.145143329447606</v>
      </c>
      <c r="AA31" s="31">
        <f>100*EXP(((-1*$V$15)/($V31+$V$17))*EXP(-1*$V$16*$X31))</f>
        <v>41.99305055621502</v>
      </c>
      <c r="AB31" s="20">
        <f t="shared" si="6"/>
        <v>2.1520927732325887</v>
      </c>
      <c r="AC31" s="20">
        <f t="shared" si="10"/>
        <v>4.631503304599935</v>
      </c>
    </row>
    <row r="32" spans="2:29" ht="12.75">
      <c r="B32" s="29">
        <v>20</v>
      </c>
      <c r="C32" s="50">
        <v>11.04</v>
      </c>
      <c r="D32" s="30">
        <f t="shared" si="0"/>
        <v>12.410071942446042</v>
      </c>
      <c r="F32" s="9">
        <v>52.21136914668324</v>
      </c>
      <c r="G32" s="31">
        <f t="shared" si="1"/>
        <v>50.09403862352993</v>
      </c>
      <c r="H32" s="20">
        <f t="shared" si="2"/>
        <v>2.1173305231533064</v>
      </c>
      <c r="I32" s="20">
        <f t="shared" si="3"/>
        <v>4.483088544276654</v>
      </c>
      <c r="L32" s="29">
        <v>20</v>
      </c>
      <c r="M32" s="50">
        <v>11.04</v>
      </c>
      <c r="N32" s="30">
        <f t="shared" si="4"/>
        <v>12.410071942446042</v>
      </c>
      <c r="P32" s="9">
        <v>52.21136914668324</v>
      </c>
      <c r="Q32" s="31">
        <f t="shared" si="7"/>
        <v>49.02973411052382</v>
      </c>
      <c r="R32" s="20">
        <f t="shared" si="8"/>
        <v>3.1816350361594203</v>
      </c>
      <c r="S32" s="20">
        <f t="shared" si="9"/>
        <v>10.122801503317156</v>
      </c>
      <c r="V32" s="8">
        <v>20</v>
      </c>
      <c r="W32" s="50">
        <v>10.68</v>
      </c>
      <c r="X32" s="30">
        <f t="shared" si="5"/>
        <v>11.957008508732647</v>
      </c>
      <c r="Z32" s="49">
        <v>51.94350176075755</v>
      </c>
      <c r="AA32" s="31">
        <f>100*EXP(((-1*$V$15)/($V32+$V$17))*EXP(-1*$V$16*$X32))</f>
        <v>51.15997402848933</v>
      </c>
      <c r="AB32" s="20">
        <f t="shared" si="6"/>
        <v>0.7835277322682188</v>
      </c>
      <c r="AC32" s="20">
        <f t="shared" si="10"/>
        <v>0.6139157072333776</v>
      </c>
    </row>
    <row r="33" spans="2:29" ht="12.75">
      <c r="B33" s="29">
        <v>20</v>
      </c>
      <c r="C33" s="50">
        <v>12.82</v>
      </c>
      <c r="D33" s="30">
        <f t="shared" si="0"/>
        <v>14.705207616425785</v>
      </c>
      <c r="F33" s="9">
        <v>64.10894291272949</v>
      </c>
      <c r="G33" s="31">
        <f t="shared" si="1"/>
        <v>61.61571880765804</v>
      </c>
      <c r="H33" s="20">
        <f t="shared" si="2"/>
        <v>2.493224105071448</v>
      </c>
      <c r="I33" s="20">
        <f t="shared" si="3"/>
        <v>6.216166438109323</v>
      </c>
      <c r="L33" s="29">
        <v>20</v>
      </c>
      <c r="M33" s="50">
        <v>12.82</v>
      </c>
      <c r="N33" s="30">
        <f t="shared" si="4"/>
        <v>14.705207616425785</v>
      </c>
      <c r="P33" s="9">
        <v>64.10894291272949</v>
      </c>
      <c r="Q33" s="31">
        <f t="shared" si="7"/>
        <v>60.79818219002181</v>
      </c>
      <c r="R33" s="20">
        <f t="shared" si="8"/>
        <v>3.310760722707677</v>
      </c>
      <c r="S33" s="20">
        <f t="shared" si="9"/>
        <v>10.96113656302386</v>
      </c>
      <c r="U33" s="39" t="s">
        <v>40</v>
      </c>
      <c r="V33" s="8">
        <v>30</v>
      </c>
      <c r="W33" s="52">
        <v>13.59</v>
      </c>
      <c r="X33" s="30">
        <f t="shared" si="5"/>
        <v>15.727346371947691</v>
      </c>
      <c r="Z33" s="51">
        <v>70.8764755992953</v>
      </c>
      <c r="AA33" s="31">
        <f>100*EXP(((-1*$V$15)/($V33+$V$17))*EXP(-1*$V$16*$X33))</f>
        <v>74.53124802650734</v>
      </c>
      <c r="AB33" s="20">
        <f t="shared" si="6"/>
        <v>-3.6547724272120377</v>
      </c>
      <c r="AC33" s="20">
        <f t="shared" si="10"/>
        <v>13.35736149470937</v>
      </c>
    </row>
    <row r="34" spans="2:29" ht="12.75">
      <c r="B34" s="29">
        <v>20</v>
      </c>
      <c r="C34" s="50">
        <v>12.055</v>
      </c>
      <c r="D34" s="30">
        <f t="shared" si="0"/>
        <v>13.707430780601513</v>
      </c>
      <c r="F34" s="9">
        <v>54.64532981940784</v>
      </c>
      <c r="G34" s="31">
        <f t="shared" si="1"/>
        <v>56.819534083489096</v>
      </c>
      <c r="H34" s="20">
        <f t="shared" si="2"/>
        <v>-2.1742042640812542</v>
      </c>
      <c r="I34" s="20">
        <f t="shared" si="3"/>
        <v>4.727164181949108</v>
      </c>
      <c r="L34" s="29">
        <v>20</v>
      </c>
      <c r="M34" s="50">
        <v>12.055</v>
      </c>
      <c r="N34" s="30">
        <f t="shared" si="4"/>
        <v>13.707430780601513</v>
      </c>
      <c r="P34" s="9">
        <v>54.64532981940784</v>
      </c>
      <c r="Q34" s="31">
        <f t="shared" si="7"/>
        <v>55.892635028741196</v>
      </c>
      <c r="R34" s="20">
        <f t="shared" si="8"/>
        <v>-1.247305209333355</v>
      </c>
      <c r="S34" s="20">
        <f t="shared" si="9"/>
        <v>1.5557702852301245</v>
      </c>
      <c r="U34" s="39" t="s">
        <v>41</v>
      </c>
      <c r="V34" s="8">
        <v>30</v>
      </c>
      <c r="W34" s="52">
        <v>11.06</v>
      </c>
      <c r="X34" s="30">
        <f t="shared" si="5"/>
        <v>12.435349673937486</v>
      </c>
      <c r="Z34" s="51">
        <v>58.1696933530593</v>
      </c>
      <c r="AA34" s="31">
        <f>100*EXP(((-1*$V$15)/($V34+$V$17))*EXP(-1*$V$16*$X34))</f>
        <v>60.527029933845334</v>
      </c>
      <c r="AB34" s="20">
        <f t="shared" si="6"/>
        <v>-2.3573365807860327</v>
      </c>
      <c r="AC34" s="20">
        <f t="shared" si="10"/>
        <v>5.5570357551119836</v>
      </c>
    </row>
    <row r="35" spans="2:29" ht="12.75">
      <c r="B35" s="29">
        <v>20</v>
      </c>
      <c r="C35" s="50">
        <v>12.76</v>
      </c>
      <c r="D35" s="30">
        <f t="shared" si="0"/>
        <v>14.62631820265933</v>
      </c>
      <c r="F35" s="9">
        <v>58.95908641104592</v>
      </c>
      <c r="G35" s="31">
        <f t="shared" si="1"/>
        <v>61.24954076791425</v>
      </c>
      <c r="H35" s="20">
        <f t="shared" si="2"/>
        <v>-2.290454356868331</v>
      </c>
      <c r="I35" s="20">
        <f t="shared" si="3"/>
        <v>5.24618116089712</v>
      </c>
      <c r="L35" s="29">
        <v>20</v>
      </c>
      <c r="M35" s="50">
        <v>12.76</v>
      </c>
      <c r="N35" s="30">
        <f t="shared" si="4"/>
        <v>14.62631820265933</v>
      </c>
      <c r="P35" s="9">
        <v>58.95908641104592</v>
      </c>
      <c r="Q35" s="31">
        <f t="shared" si="7"/>
        <v>60.42338623669929</v>
      </c>
      <c r="R35" s="20">
        <f t="shared" si="8"/>
        <v>-1.4642998256533701</v>
      </c>
      <c r="S35" s="20">
        <f t="shared" si="9"/>
        <v>2.14417397940849</v>
      </c>
      <c r="U35" s="39" t="s">
        <v>42</v>
      </c>
      <c r="V35" s="8">
        <v>30</v>
      </c>
      <c r="W35" s="52">
        <v>12.64</v>
      </c>
      <c r="X35" s="30">
        <f t="shared" si="5"/>
        <v>14.468864468864469</v>
      </c>
      <c r="Z35" s="51">
        <v>67.88270651894126</v>
      </c>
      <c r="AA35" s="31">
        <f>100*EXP(((-1*$V$15)/($V35+$V$17))*EXP(-1*$V$16*$X35))</f>
        <v>69.71823015725896</v>
      </c>
      <c r="AB35" s="20">
        <f t="shared" si="6"/>
        <v>-1.8355236383176958</v>
      </c>
      <c r="AC35" s="20">
        <f t="shared" si="10"/>
        <v>3.3691470268230312</v>
      </c>
    </row>
    <row r="36" spans="2:29" ht="12.75">
      <c r="B36" s="29">
        <v>20</v>
      </c>
      <c r="C36" s="50">
        <v>13.71</v>
      </c>
      <c r="D36" s="30">
        <f t="shared" si="0"/>
        <v>15.888283694518485</v>
      </c>
      <c r="F36" s="9">
        <v>64.82262065149123</v>
      </c>
      <c r="G36" s="31">
        <f t="shared" si="1"/>
        <v>66.8256929795033</v>
      </c>
      <c r="H36" s="20">
        <f t="shared" si="2"/>
        <v>-2.003072328012067</v>
      </c>
      <c r="I36" s="20">
        <f t="shared" si="3"/>
        <v>4.012298751247681</v>
      </c>
      <c r="L36" s="29">
        <v>20</v>
      </c>
      <c r="M36" s="50">
        <v>13.71</v>
      </c>
      <c r="N36" s="30">
        <f t="shared" si="4"/>
        <v>15.888283694518485</v>
      </c>
      <c r="P36" s="9">
        <v>64.82262065149123</v>
      </c>
      <c r="Q36" s="31">
        <f t="shared" si="7"/>
        <v>66.13455138191792</v>
      </c>
      <c r="R36" s="20">
        <f t="shared" si="8"/>
        <v>-1.3119307304266812</v>
      </c>
      <c r="S36" s="20">
        <f t="shared" si="9"/>
        <v>1.721162241437885</v>
      </c>
      <c r="V36" s="8">
        <v>30</v>
      </c>
      <c r="W36" s="52">
        <v>13.465</v>
      </c>
      <c r="X36" s="30">
        <f t="shared" si="5"/>
        <v>15.560177962674063</v>
      </c>
      <c r="Z36" s="51">
        <v>72.58543458922732</v>
      </c>
      <c r="AA36" s="31">
        <f>100*EXP(((-1*$V$15)/($V36+$V$17))*EXP(-1*$V$16*$X36))</f>
        <v>73.92993446104879</v>
      </c>
      <c r="AB36" s="20">
        <f t="shared" si="6"/>
        <v>-1.3444998718214691</v>
      </c>
      <c r="AC36" s="20">
        <f t="shared" si="10"/>
        <v>1.8076799053279469</v>
      </c>
    </row>
    <row r="37" spans="2:29" ht="12.75">
      <c r="B37" s="29">
        <v>20</v>
      </c>
      <c r="C37" s="50">
        <v>14.16</v>
      </c>
      <c r="D37" s="30">
        <f t="shared" si="0"/>
        <v>16.495806150978563</v>
      </c>
      <c r="F37" s="9">
        <v>67.39479675786075</v>
      </c>
      <c r="G37" s="31">
        <f t="shared" si="1"/>
        <v>69.29195946155434</v>
      </c>
      <c r="H37" s="20">
        <f t="shared" si="2"/>
        <v>-1.8971627036935956</v>
      </c>
      <c r="I37" s="20">
        <f t="shared" si="3"/>
        <v>3.599226324285994</v>
      </c>
      <c r="L37" s="29">
        <v>20</v>
      </c>
      <c r="M37" s="50">
        <v>14.16</v>
      </c>
      <c r="N37" s="30">
        <f t="shared" si="4"/>
        <v>16.495806150978563</v>
      </c>
      <c r="P37" s="9">
        <v>67.39479675786075</v>
      </c>
      <c r="Q37" s="31">
        <f t="shared" si="7"/>
        <v>68.66257048127484</v>
      </c>
      <c r="R37" s="20">
        <f t="shared" si="8"/>
        <v>-1.2677737234140949</v>
      </c>
      <c r="S37" s="20">
        <f t="shared" si="9"/>
        <v>1.607250213779238</v>
      </c>
      <c r="V37" s="8">
        <v>30</v>
      </c>
      <c r="W37" s="52">
        <v>12.965</v>
      </c>
      <c r="X37" s="30">
        <f t="shared" si="5"/>
        <v>14.896306083759407</v>
      </c>
      <c r="Z37" s="51">
        <v>75.15172195249798</v>
      </c>
      <c r="AA37" s="31">
        <f>100*EXP(((-1*$V$15)/($V37+$V$17))*EXP(-1*$V$16*$X37))</f>
        <v>71.42752409384144</v>
      </c>
      <c r="AB37" s="20">
        <f t="shared" si="6"/>
        <v>3.724197858656538</v>
      </c>
      <c r="AC37" s="20">
        <f t="shared" si="10"/>
        <v>13.869649690421944</v>
      </c>
    </row>
    <row r="38" spans="2:29" ht="12.75">
      <c r="B38" s="29">
        <v>20</v>
      </c>
      <c r="C38" s="50">
        <v>16.68</v>
      </c>
      <c r="D38" s="30">
        <f t="shared" si="0"/>
        <v>20.0192030724916</v>
      </c>
      <c r="F38" s="9">
        <v>76.62717227688583</v>
      </c>
      <c r="G38" s="31">
        <f t="shared" si="1"/>
        <v>80.8630099546653</v>
      </c>
      <c r="H38" s="20">
        <f t="shared" si="2"/>
        <v>-4.235837677779472</v>
      </c>
      <c r="I38" s="20">
        <f t="shared" si="3"/>
        <v>17.942320832496186</v>
      </c>
      <c r="L38" s="29">
        <v>20</v>
      </c>
      <c r="M38" s="50">
        <v>16.68</v>
      </c>
      <c r="N38" s="30">
        <f t="shared" si="4"/>
        <v>20.0192030724916</v>
      </c>
      <c r="P38" s="9">
        <v>76.62717227688583</v>
      </c>
      <c r="Q38" s="31">
        <f t="shared" si="7"/>
        <v>80.52768313904923</v>
      </c>
      <c r="R38" s="20">
        <f t="shared" si="8"/>
        <v>-3.900510862163401</v>
      </c>
      <c r="S38" s="20">
        <f t="shared" si="9"/>
        <v>15.213984985854676</v>
      </c>
      <c r="V38" s="8">
        <v>30</v>
      </c>
      <c r="W38" s="52">
        <v>9.495</v>
      </c>
      <c r="X38" s="30">
        <f t="shared" si="5"/>
        <v>10.491133086569802</v>
      </c>
      <c r="Z38" s="51">
        <v>49.89797605135283</v>
      </c>
      <c r="AA38" s="31">
        <f>100*EXP(((-1*$V$15)/($V38+$V$17))*EXP(-1*$V$16*$X38))</f>
        <v>50.218622305320636</v>
      </c>
      <c r="AB38" s="20">
        <f t="shared" si="6"/>
        <v>-0.32064625396780855</v>
      </c>
      <c r="AC38" s="20">
        <f t="shared" si="10"/>
        <v>0.10281402018358837</v>
      </c>
    </row>
    <row r="39" spans="2:29" ht="12.75">
      <c r="B39" s="29">
        <v>20</v>
      </c>
      <c r="C39" s="50">
        <v>14.77</v>
      </c>
      <c r="D39" s="30">
        <f t="shared" si="0"/>
        <v>17.329578786812153</v>
      </c>
      <c r="F39" s="9">
        <v>70.96345036290211</v>
      </c>
      <c r="G39" s="31">
        <f t="shared" si="1"/>
        <v>72.44461095676546</v>
      </c>
      <c r="H39" s="20">
        <f t="shared" si="2"/>
        <v>-1.4811605938633505</v>
      </c>
      <c r="I39" s="20">
        <f t="shared" si="3"/>
        <v>2.1938367048136334</v>
      </c>
      <c r="L39" s="29">
        <v>20</v>
      </c>
      <c r="M39" s="50">
        <v>14.77</v>
      </c>
      <c r="N39" s="30">
        <f t="shared" si="4"/>
        <v>17.329578786812153</v>
      </c>
      <c r="P39" s="9">
        <v>70.96345036290211</v>
      </c>
      <c r="Q39" s="31">
        <f t="shared" si="7"/>
        <v>71.89525212942885</v>
      </c>
      <c r="R39" s="20">
        <f t="shared" si="8"/>
        <v>-0.9318017665267462</v>
      </c>
      <c r="S39" s="20">
        <f t="shared" si="9"/>
        <v>0.8682545321023648</v>
      </c>
      <c r="V39" s="8">
        <v>30</v>
      </c>
      <c r="W39" s="52">
        <v>13.455</v>
      </c>
      <c r="X39" s="30">
        <f t="shared" si="5"/>
        <v>15.546825350973482</v>
      </c>
      <c r="Z39" s="51">
        <v>74.3053337969935</v>
      </c>
      <c r="AA39" s="31">
        <f>100*EXP(((-1*$V$15)/($V39+$V$17))*EXP(-1*$V$16*$X39))</f>
        <v>73.88140878729072</v>
      </c>
      <c r="AB39" s="20">
        <f t="shared" si="6"/>
        <v>0.4239250097027707</v>
      </c>
      <c r="AC39" s="20">
        <f t="shared" si="10"/>
        <v>0.17971241385149422</v>
      </c>
    </row>
    <row r="40" spans="2:29" ht="12.75">
      <c r="B40" s="29">
        <v>20</v>
      </c>
      <c r="C40" s="50">
        <v>15.53</v>
      </c>
      <c r="D40" s="30">
        <f t="shared" si="0"/>
        <v>18.385225523854622</v>
      </c>
      <c r="F40" s="9">
        <v>72.8091301833647</v>
      </c>
      <c r="G40" s="31">
        <f t="shared" si="1"/>
        <v>76.05823711298264</v>
      </c>
      <c r="H40" s="20">
        <f t="shared" si="2"/>
        <v>-3.2491069296179376</v>
      </c>
      <c r="I40" s="20">
        <f t="shared" si="3"/>
        <v>10.556695840091301</v>
      </c>
      <c r="L40" s="29">
        <v>20</v>
      </c>
      <c r="M40" s="50">
        <v>15.53</v>
      </c>
      <c r="N40" s="30">
        <f t="shared" si="4"/>
        <v>18.385225523854622</v>
      </c>
      <c r="P40" s="9">
        <v>72.8091301833647</v>
      </c>
      <c r="Q40" s="31">
        <f t="shared" si="7"/>
        <v>75.60122103507618</v>
      </c>
      <c r="R40" s="20">
        <f t="shared" si="8"/>
        <v>-2.792090851711478</v>
      </c>
      <c r="S40" s="20">
        <f t="shared" si="9"/>
        <v>7.795771324210928</v>
      </c>
      <c r="V40" s="8">
        <v>30</v>
      </c>
      <c r="W40" s="52">
        <v>10.615</v>
      </c>
      <c r="X40" s="30">
        <f t="shared" si="5"/>
        <v>11.875594339094926</v>
      </c>
      <c r="Z40" s="51">
        <v>59.27368670913338</v>
      </c>
      <c r="AA40" s="31">
        <f>100*EXP(((-1*$V$15)/($V40+$V$17))*EXP(-1*$V$16*$X40))</f>
        <v>57.699142614954766</v>
      </c>
      <c r="AB40" s="20">
        <f t="shared" si="6"/>
        <v>1.5745440941786129</v>
      </c>
      <c r="AC40" s="20">
        <f t="shared" si="10"/>
        <v>2.4791891045127485</v>
      </c>
    </row>
    <row r="41" spans="2:29" ht="12.75">
      <c r="B41" s="29">
        <v>20</v>
      </c>
      <c r="C41" s="50">
        <v>15.73</v>
      </c>
      <c r="D41" s="30">
        <f t="shared" si="0"/>
        <v>18.66619200189866</v>
      </c>
      <c r="F41" s="9">
        <v>74.45849145220875</v>
      </c>
      <c r="G41" s="31">
        <f t="shared" si="1"/>
        <v>76.95088978196031</v>
      </c>
      <c r="H41" s="20">
        <f t="shared" si="2"/>
        <v>-2.492398329751566</v>
      </c>
      <c r="I41" s="20">
        <f t="shared" si="3"/>
        <v>6.212049434148397</v>
      </c>
      <c r="L41" s="29">
        <v>20</v>
      </c>
      <c r="M41" s="50">
        <v>15.73</v>
      </c>
      <c r="N41" s="30">
        <f t="shared" si="4"/>
        <v>18.66619200189866</v>
      </c>
      <c r="P41" s="9">
        <v>74.45849145220875</v>
      </c>
      <c r="Q41" s="31">
        <f t="shared" si="7"/>
        <v>76.51665268561455</v>
      </c>
      <c r="R41" s="20">
        <f t="shared" si="8"/>
        <v>-2.058161233405798</v>
      </c>
      <c r="S41" s="20">
        <f t="shared" si="9"/>
        <v>4.236027662694475</v>
      </c>
      <c r="V41" s="8">
        <v>30</v>
      </c>
      <c r="W41" s="52">
        <v>8.19</v>
      </c>
      <c r="X41" s="30">
        <f t="shared" si="5"/>
        <v>8.920596884870928</v>
      </c>
      <c r="Z41" s="51">
        <v>37.49722137568374</v>
      </c>
      <c r="AA41" s="31">
        <f>100*EXP(((-1*$V$15)/($V41+$V$17))*EXP(-1*$V$16*$X41))</f>
        <v>41.098206845637264</v>
      </c>
      <c r="AB41" s="20">
        <f t="shared" si="6"/>
        <v>-3.600985469953521</v>
      </c>
      <c r="AC41" s="20">
        <f t="shared" si="10"/>
        <v>12.96709635481638</v>
      </c>
    </row>
    <row r="42" spans="2:29" ht="12.75">
      <c r="B42" s="29">
        <v>20</v>
      </c>
      <c r="C42" s="50">
        <v>12.96</v>
      </c>
      <c r="D42" s="30">
        <f t="shared" si="0"/>
        <v>14.889705882352942</v>
      </c>
      <c r="F42" s="9">
        <v>62.49476693466237</v>
      </c>
      <c r="G42" s="31">
        <f t="shared" si="1"/>
        <v>62.46308591523253</v>
      </c>
      <c r="H42" s="20">
        <f t="shared" si="2"/>
        <v>0.03168101942983981</v>
      </c>
      <c r="I42" s="20">
        <f t="shared" si="3"/>
        <v>0.0010036869921138873</v>
      </c>
      <c r="L42" s="29">
        <v>20</v>
      </c>
      <c r="M42" s="50">
        <v>12.96</v>
      </c>
      <c r="N42" s="30">
        <f t="shared" si="4"/>
        <v>14.889705882352942</v>
      </c>
      <c r="P42" s="9">
        <v>62.49476693466237</v>
      </c>
      <c r="Q42" s="31">
        <f t="shared" si="7"/>
        <v>61.66564148680648</v>
      </c>
      <c r="R42" s="20">
        <f t="shared" si="8"/>
        <v>0.829125447855894</v>
      </c>
      <c r="S42" s="20">
        <f t="shared" si="9"/>
        <v>0.6874490082822369</v>
      </c>
      <c r="V42" s="8">
        <v>30</v>
      </c>
      <c r="W42" s="52">
        <v>11.34</v>
      </c>
      <c r="X42" s="30">
        <f t="shared" si="5"/>
        <v>12.790435371080532</v>
      </c>
      <c r="Z42" s="51">
        <v>64.3758980964328</v>
      </c>
      <c r="AA42" s="31">
        <f>100*EXP(((-1*$V$15)/($V42+$V$17))*EXP(-1*$V$16*$X42))</f>
        <v>62.25637766160457</v>
      </c>
      <c r="AB42" s="20">
        <f t="shared" si="6"/>
        <v>2.119520434828239</v>
      </c>
      <c r="AC42" s="20">
        <f t="shared" si="10"/>
        <v>4.492366873654486</v>
      </c>
    </row>
    <row r="43" spans="2:29" ht="12.75">
      <c r="B43" s="29">
        <v>20</v>
      </c>
      <c r="C43" s="50">
        <v>17.115</v>
      </c>
      <c r="D43" s="30">
        <f t="shared" si="0"/>
        <v>20.649092115581826</v>
      </c>
      <c r="F43" s="9">
        <v>77.33125664913177</v>
      </c>
      <c r="G43" s="31">
        <f t="shared" si="1"/>
        <v>82.47737450823438</v>
      </c>
      <c r="H43" s="20">
        <f t="shared" si="2"/>
        <v>-5.146117859102603</v>
      </c>
      <c r="I43" s="20">
        <f t="shared" si="3"/>
        <v>26.482529019774756</v>
      </c>
      <c r="L43" s="29">
        <v>20</v>
      </c>
      <c r="M43" s="50">
        <v>17.115</v>
      </c>
      <c r="N43" s="30">
        <f t="shared" si="4"/>
        <v>20.649092115581826</v>
      </c>
      <c r="P43" s="9">
        <v>77.33125664913177</v>
      </c>
      <c r="Q43" s="31">
        <f t="shared" si="7"/>
        <v>82.18210530810623</v>
      </c>
      <c r="R43" s="20">
        <f t="shared" si="8"/>
        <v>-4.850848658974456</v>
      </c>
      <c r="S43" s="20">
        <f t="shared" si="9"/>
        <v>23.530732712274283</v>
      </c>
      <c r="V43" s="8">
        <v>30</v>
      </c>
      <c r="W43" s="52">
        <v>10.525</v>
      </c>
      <c r="X43" s="30">
        <f t="shared" si="5"/>
        <v>11.763062307907237</v>
      </c>
      <c r="Z43" s="51">
        <v>58.90060048909882</v>
      </c>
      <c r="AA43" s="31">
        <f>100*EXP(((-1*$V$15)/($V43+$V$17))*EXP(-1*$V$16*$X43))</f>
        <v>57.11609865828176</v>
      </c>
      <c r="AB43" s="20">
        <f t="shared" si="6"/>
        <v>1.7845018308170637</v>
      </c>
      <c r="AC43" s="20">
        <f t="shared" si="10"/>
        <v>3.1844467841894524</v>
      </c>
    </row>
    <row r="44" spans="2:29" ht="12.75">
      <c r="B44" s="29">
        <v>20</v>
      </c>
      <c r="C44" s="50">
        <v>12.13</v>
      </c>
      <c r="D44" s="30">
        <f t="shared" si="0"/>
        <v>13.804483896665529</v>
      </c>
      <c r="F44" s="9">
        <v>59.69063918145087</v>
      </c>
      <c r="G44" s="31">
        <f t="shared" si="1"/>
        <v>57.301363510010574</v>
      </c>
      <c r="H44" s="20">
        <f t="shared" si="2"/>
        <v>2.389275671440295</v>
      </c>
      <c r="I44" s="20">
        <f t="shared" si="3"/>
        <v>5.7086382341364725</v>
      </c>
      <c r="L44" s="29">
        <v>20</v>
      </c>
      <c r="M44" s="50">
        <v>12.13</v>
      </c>
      <c r="N44" s="30">
        <f t="shared" si="4"/>
        <v>13.804483896665529</v>
      </c>
      <c r="P44" s="9">
        <v>59.69063918145087</v>
      </c>
      <c r="Q44" s="31">
        <f t="shared" si="7"/>
        <v>56.38507807246512</v>
      </c>
      <c r="R44" s="20">
        <f t="shared" si="8"/>
        <v>3.3055611089857493</v>
      </c>
      <c r="S44" s="20">
        <f t="shared" si="9"/>
        <v>10.926734245239096</v>
      </c>
      <c r="V44" s="8">
        <v>30</v>
      </c>
      <c r="W44" s="52">
        <v>9.34</v>
      </c>
      <c r="X44" s="30">
        <f t="shared" si="5"/>
        <v>10.302228105007721</v>
      </c>
      <c r="Z44" s="51">
        <v>50.971704583628686</v>
      </c>
      <c r="AA44" s="31">
        <f>100*EXP(((-1*$V$15)/($V44+$V$17))*EXP(-1*$V$16*$X44))</f>
        <v>49.15105483799604</v>
      </c>
      <c r="AB44" s="20">
        <f t="shared" si="6"/>
        <v>1.8206497456326431</v>
      </c>
      <c r="AC44" s="20">
        <f t="shared" si="10"/>
        <v>3.314765496272208</v>
      </c>
    </row>
    <row r="45" spans="2:29" ht="12.75">
      <c r="B45" s="29">
        <v>20</v>
      </c>
      <c r="C45" s="50">
        <v>13.065</v>
      </c>
      <c r="D45" s="30">
        <f t="shared" si="0"/>
        <v>15.028469546212687</v>
      </c>
      <c r="F45" s="9">
        <v>63.11048094238796</v>
      </c>
      <c r="G45" s="31">
        <f t="shared" si="1"/>
        <v>63.09201678328347</v>
      </c>
      <c r="H45" s="20">
        <f t="shared" si="2"/>
        <v>0.018464159104489397</v>
      </c>
      <c r="I45" s="20">
        <f t="shared" si="3"/>
        <v>0.0003409251714358987</v>
      </c>
      <c r="L45" s="29">
        <v>20</v>
      </c>
      <c r="M45" s="50">
        <v>13.065</v>
      </c>
      <c r="N45" s="30">
        <f t="shared" si="4"/>
        <v>15.028469546212687</v>
      </c>
      <c r="P45" s="9">
        <v>63.11048094238796</v>
      </c>
      <c r="Q45" s="31">
        <f t="shared" si="7"/>
        <v>62.309614194529196</v>
      </c>
      <c r="R45" s="20">
        <f t="shared" si="8"/>
        <v>0.8008667478587626</v>
      </c>
      <c r="S45" s="20">
        <f t="shared" si="9"/>
        <v>0.6413875478258707</v>
      </c>
      <c r="V45" s="8">
        <v>30</v>
      </c>
      <c r="W45" s="52">
        <v>13.315</v>
      </c>
      <c r="X45" s="30">
        <f t="shared" si="5"/>
        <v>15.360212262790563</v>
      </c>
      <c r="Z45" s="51">
        <v>73.42772259477097</v>
      </c>
      <c r="AA45" s="31">
        <f>100*EXP(((-1*$V$15)/($V45+$V$17))*EXP(-1*$V$16*$X45))</f>
        <v>73.19551171739334</v>
      </c>
      <c r="AB45" s="20">
        <f t="shared" si="6"/>
        <v>0.23221087737762502</v>
      </c>
      <c r="AC45" s="20">
        <f t="shared" si="10"/>
        <v>0.053921891572486405</v>
      </c>
    </row>
    <row r="46" spans="2:29" ht="12.75">
      <c r="B46" s="29">
        <v>20</v>
      </c>
      <c r="C46" s="50">
        <v>13.005</v>
      </c>
      <c r="D46" s="30">
        <f t="shared" si="0"/>
        <v>14.949135007759066</v>
      </c>
      <c r="F46" s="9">
        <v>63.93971495406552</v>
      </c>
      <c r="G46" s="31">
        <f t="shared" si="1"/>
        <v>62.73332717649039</v>
      </c>
      <c r="H46" s="20">
        <f t="shared" si="2"/>
        <v>1.2063877775751308</v>
      </c>
      <c r="I46" s="20">
        <f t="shared" si="3"/>
        <v>1.4553714698826634</v>
      </c>
      <c r="L46" s="29">
        <v>20</v>
      </c>
      <c r="M46" s="50">
        <v>13.005</v>
      </c>
      <c r="N46" s="30">
        <f t="shared" si="4"/>
        <v>14.949135007759066</v>
      </c>
      <c r="P46" s="9">
        <v>63.93971495406552</v>
      </c>
      <c r="Q46" s="31">
        <f t="shared" si="7"/>
        <v>61.94233288696769</v>
      </c>
      <c r="R46" s="20">
        <f t="shared" si="8"/>
        <v>1.9973820670978313</v>
      </c>
      <c r="S46" s="20">
        <f t="shared" si="9"/>
        <v>3.989535121964005</v>
      </c>
      <c r="V46" s="8">
        <v>30</v>
      </c>
      <c r="W46" s="52">
        <v>8.03</v>
      </c>
      <c r="X46" s="30">
        <f aca="true" t="shared" si="11" ref="X46:X57">100*W46/(100-W46)</f>
        <v>8.731107969990212</v>
      </c>
      <c r="Z46" s="51">
        <v>38.17389680309634</v>
      </c>
      <c r="AA46" s="31">
        <f>100*EXP(((-1*$V$15)/($V46+$V$17))*EXP(-1*$V$16*$X46))</f>
        <v>39.97032760911162</v>
      </c>
      <c r="AB46" s="20">
        <f t="shared" si="6"/>
        <v>-1.7964308060152803</v>
      </c>
      <c r="AC46" s="20">
        <f t="shared" si="10"/>
        <v>3.2271636408007094</v>
      </c>
    </row>
    <row r="47" spans="2:29" ht="12.75">
      <c r="B47" s="29">
        <v>20</v>
      </c>
      <c r="C47" s="50">
        <v>13.04</v>
      </c>
      <c r="D47" s="30">
        <f t="shared" si="0"/>
        <v>14.995400183992638</v>
      </c>
      <c r="F47" s="9">
        <v>63.73151475575432</v>
      </c>
      <c r="G47" s="31">
        <f t="shared" si="1"/>
        <v>62.94279045553943</v>
      </c>
      <c r="H47" s="20">
        <f t="shared" si="2"/>
        <v>0.7887243002148878</v>
      </c>
      <c r="I47" s="20">
        <f t="shared" si="3"/>
        <v>0.6220860217494645</v>
      </c>
      <c r="L47" s="29">
        <v>20</v>
      </c>
      <c r="M47" s="50">
        <v>13.04</v>
      </c>
      <c r="N47" s="30">
        <f t="shared" si="4"/>
        <v>14.995400183992638</v>
      </c>
      <c r="P47" s="9">
        <v>63.73151475575432</v>
      </c>
      <c r="Q47" s="31">
        <f t="shared" si="7"/>
        <v>62.15680927589895</v>
      </c>
      <c r="R47" s="20">
        <f t="shared" si="8"/>
        <v>1.5747054798553677</v>
      </c>
      <c r="S47" s="20">
        <f t="shared" si="9"/>
        <v>2.479697348286524</v>
      </c>
      <c r="V47" s="8">
        <v>30</v>
      </c>
      <c r="W47" s="52">
        <v>13.465</v>
      </c>
      <c r="X47" s="30">
        <f t="shared" si="11"/>
        <v>15.560177962674063</v>
      </c>
      <c r="Z47" s="51">
        <v>72.58543458922732</v>
      </c>
      <c r="AA47" s="31">
        <f>100*EXP(((-1*$V$15)/($V47+$V$17))*EXP(-1*$V$16*$X47))</f>
        <v>73.92993446104879</v>
      </c>
      <c r="AB47" s="20">
        <f aca="true" t="shared" si="12" ref="AB47:AB57">Z47-AA47</f>
        <v>-1.3444998718214691</v>
      </c>
      <c r="AC47" s="20">
        <f t="shared" si="10"/>
        <v>1.8076799053279469</v>
      </c>
    </row>
    <row r="48" spans="2:29" ht="12.75">
      <c r="B48" s="29">
        <v>20</v>
      </c>
      <c r="C48" s="50">
        <v>12.105</v>
      </c>
      <c r="D48" s="30">
        <f t="shared" si="0"/>
        <v>13.772114454747141</v>
      </c>
      <c r="F48" s="9">
        <v>59.887203103350416</v>
      </c>
      <c r="G48" s="31">
        <f t="shared" si="1"/>
        <v>57.14101636680261</v>
      </c>
      <c r="H48" s="20">
        <f t="shared" si="2"/>
        <v>2.7461867365478057</v>
      </c>
      <c r="I48" s="20">
        <f t="shared" si="3"/>
        <v>7.541541591991087</v>
      </c>
      <c r="L48" s="29">
        <v>20</v>
      </c>
      <c r="M48" s="50">
        <v>12.105</v>
      </c>
      <c r="N48" s="30">
        <f t="shared" si="4"/>
        <v>13.772114454747141</v>
      </c>
      <c r="P48" s="9">
        <v>59.887203103350416</v>
      </c>
      <c r="Q48" s="31">
        <f t="shared" si="7"/>
        <v>56.22118876614181</v>
      </c>
      <c r="R48" s="20">
        <f t="shared" si="8"/>
        <v>3.6660143372086083</v>
      </c>
      <c r="S48" s="20">
        <f t="shared" si="9"/>
        <v>13.439661120619071</v>
      </c>
      <c r="V48" s="8">
        <v>30</v>
      </c>
      <c r="W48" s="52">
        <v>12.965</v>
      </c>
      <c r="X48" s="30">
        <f t="shared" si="11"/>
        <v>14.896306083759407</v>
      </c>
      <c r="Z48" s="51">
        <v>75.15172195249798</v>
      </c>
      <c r="AA48" s="31">
        <f>100*EXP(((-1*$V$15)/($V48+$V$17))*EXP(-1*$V$16*$X48))</f>
        <v>71.42752409384144</v>
      </c>
      <c r="AB48" s="20">
        <f t="shared" si="12"/>
        <v>3.724197858656538</v>
      </c>
      <c r="AC48" s="20">
        <f t="shared" si="10"/>
        <v>13.869649690421944</v>
      </c>
    </row>
    <row r="49" spans="2:29" ht="12.75">
      <c r="B49" s="29">
        <v>20</v>
      </c>
      <c r="C49" s="50">
        <v>17.115</v>
      </c>
      <c r="D49" s="30">
        <f t="shared" si="0"/>
        <v>20.649092115581826</v>
      </c>
      <c r="F49" s="9">
        <v>77.82532719146855</v>
      </c>
      <c r="G49" s="31">
        <f t="shared" si="1"/>
        <v>82.47737450823438</v>
      </c>
      <c r="H49" s="20">
        <f t="shared" si="2"/>
        <v>-4.652047316765831</v>
      </c>
      <c r="I49" s="20">
        <f t="shared" si="3"/>
        <v>21.641544237428167</v>
      </c>
      <c r="L49" s="29">
        <v>20</v>
      </c>
      <c r="M49" s="50">
        <v>17.115</v>
      </c>
      <c r="N49" s="30">
        <f t="shared" si="4"/>
        <v>20.649092115581826</v>
      </c>
      <c r="P49" s="9">
        <v>77.82532719146855</v>
      </c>
      <c r="Q49" s="31">
        <f t="shared" si="7"/>
        <v>82.18210530810623</v>
      </c>
      <c r="R49" s="20">
        <f t="shared" si="8"/>
        <v>-4.356778116637685</v>
      </c>
      <c r="S49" s="20">
        <f t="shared" si="9"/>
        <v>18.98151555761301</v>
      </c>
      <c r="V49" s="8">
        <v>30</v>
      </c>
      <c r="W49" s="52">
        <v>9.495</v>
      </c>
      <c r="X49" s="30">
        <f t="shared" si="11"/>
        <v>10.491133086569802</v>
      </c>
      <c r="Z49" s="51">
        <v>49.89797605135283</v>
      </c>
      <c r="AA49" s="31">
        <f>100*EXP(((-1*$V$15)/($V49+$V$17))*EXP(-1*$V$16*$X49))</f>
        <v>50.218622305320636</v>
      </c>
      <c r="AB49" s="20">
        <f t="shared" si="12"/>
        <v>-0.32064625396780855</v>
      </c>
      <c r="AC49" s="20">
        <f t="shared" si="10"/>
        <v>0.10281402018358837</v>
      </c>
    </row>
    <row r="50" spans="2:29" ht="12.75">
      <c r="B50" s="29">
        <v>20</v>
      </c>
      <c r="C50" s="50">
        <v>12.83</v>
      </c>
      <c r="D50" s="30">
        <f t="shared" si="0"/>
        <v>14.718366410462314</v>
      </c>
      <c r="F50" s="9">
        <v>58.81479576868408</v>
      </c>
      <c r="G50" s="31">
        <f t="shared" si="1"/>
        <v>61.67657369206135</v>
      </c>
      <c r="H50" s="20">
        <f t="shared" si="2"/>
        <v>-2.861777923377275</v>
      </c>
      <c r="I50" s="20">
        <f t="shared" si="3"/>
        <v>8.18977288272955</v>
      </c>
      <c r="L50" s="29">
        <v>20</v>
      </c>
      <c r="M50" s="50">
        <v>12.83</v>
      </c>
      <c r="N50" s="30">
        <f t="shared" si="4"/>
        <v>14.718366410462314</v>
      </c>
      <c r="P50" s="9">
        <v>58.81479576868408</v>
      </c>
      <c r="Q50" s="31">
        <f t="shared" si="7"/>
        <v>60.86047313238524</v>
      </c>
      <c r="R50" s="20">
        <f t="shared" si="8"/>
        <v>-2.0456773637011594</v>
      </c>
      <c r="S50" s="20">
        <f t="shared" si="9"/>
        <v>4.184795876359326</v>
      </c>
      <c r="V50" s="8">
        <v>30</v>
      </c>
      <c r="W50" s="52">
        <v>13.455</v>
      </c>
      <c r="X50" s="30">
        <f t="shared" si="11"/>
        <v>15.546825350973482</v>
      </c>
      <c r="Z50" s="51">
        <v>74.3053337969935</v>
      </c>
      <c r="AA50" s="31">
        <f>100*EXP(((-1*$V$15)/($V50+$V$17))*EXP(-1*$V$16*$X50))</f>
        <v>73.88140878729072</v>
      </c>
      <c r="AB50" s="20">
        <f t="shared" si="12"/>
        <v>0.4239250097027707</v>
      </c>
      <c r="AC50" s="20">
        <f t="shared" si="10"/>
        <v>0.17971241385149422</v>
      </c>
    </row>
    <row r="51" spans="2:29" ht="12.75">
      <c r="B51" s="29">
        <v>20</v>
      </c>
      <c r="C51" s="50">
        <v>13.65</v>
      </c>
      <c r="D51" s="30">
        <f t="shared" si="0"/>
        <v>15.807759119861032</v>
      </c>
      <c r="F51" s="9">
        <v>64.4587977226875</v>
      </c>
      <c r="G51" s="31">
        <f t="shared" si="1"/>
        <v>66.48807546425972</v>
      </c>
      <c r="H51" s="20">
        <f t="shared" si="2"/>
        <v>-2.0292777415722156</v>
      </c>
      <c r="I51" s="20">
        <f t="shared" si="3"/>
        <v>4.117968152440432</v>
      </c>
      <c r="L51" s="29">
        <v>20</v>
      </c>
      <c r="M51" s="50">
        <v>13.65</v>
      </c>
      <c r="N51" s="30">
        <f t="shared" si="4"/>
        <v>15.807759119861032</v>
      </c>
      <c r="P51" s="9">
        <v>64.4587977226875</v>
      </c>
      <c r="Q51" s="31">
        <f t="shared" si="7"/>
        <v>65.78855971865244</v>
      </c>
      <c r="R51" s="20">
        <f t="shared" si="8"/>
        <v>-1.3297619959649296</v>
      </c>
      <c r="S51" s="20">
        <f t="shared" si="9"/>
        <v>1.7682669659126335</v>
      </c>
      <c r="V51" s="8">
        <v>30</v>
      </c>
      <c r="W51" s="52">
        <v>10.615</v>
      </c>
      <c r="X51" s="30">
        <f t="shared" si="11"/>
        <v>11.875594339094926</v>
      </c>
      <c r="Z51" s="51">
        <v>59.27368670913338</v>
      </c>
      <c r="AA51" s="31">
        <f>100*EXP(((-1*$V$15)/($V51+$V$17))*EXP(-1*$V$16*$X51))</f>
        <v>57.699142614954766</v>
      </c>
      <c r="AB51" s="20">
        <f t="shared" si="12"/>
        <v>1.5745440941786129</v>
      </c>
      <c r="AC51" s="20">
        <f t="shared" si="10"/>
        <v>2.4791891045127485</v>
      </c>
    </row>
    <row r="52" spans="2:29" ht="12.75">
      <c r="B52" s="29">
        <v>20</v>
      </c>
      <c r="C52" s="50">
        <v>14.21</v>
      </c>
      <c r="D52" s="30">
        <f t="shared" si="0"/>
        <v>16.563702063177526</v>
      </c>
      <c r="F52" s="9">
        <v>67.67363920106602</v>
      </c>
      <c r="G52" s="31">
        <f t="shared" si="1"/>
        <v>69.55870611494743</v>
      </c>
      <c r="H52" s="20">
        <f t="shared" si="2"/>
        <v>-1.8850669138814027</v>
      </c>
      <c r="I52" s="20">
        <f t="shared" si="3"/>
        <v>3.553477269810356</v>
      </c>
      <c r="L52" s="29">
        <v>20</v>
      </c>
      <c r="M52" s="50">
        <v>14.21</v>
      </c>
      <c r="N52" s="30">
        <f t="shared" si="4"/>
        <v>16.563702063177526</v>
      </c>
      <c r="P52" s="9">
        <v>67.67363920106602</v>
      </c>
      <c r="Q52" s="31">
        <f t="shared" si="7"/>
        <v>68.93604908184774</v>
      </c>
      <c r="R52" s="20">
        <f t="shared" si="8"/>
        <v>-1.2624098807817177</v>
      </c>
      <c r="S52" s="20">
        <f t="shared" si="9"/>
        <v>1.5936787070953107</v>
      </c>
      <c r="V52" s="8">
        <v>30</v>
      </c>
      <c r="W52" s="52">
        <v>8.19</v>
      </c>
      <c r="X52" s="30">
        <f t="shared" si="11"/>
        <v>8.920596884870928</v>
      </c>
      <c r="Z52" s="51">
        <v>37.49722137568374</v>
      </c>
      <c r="AA52" s="31">
        <f>100*EXP(((-1*$V$15)/($V52+$V$17))*EXP(-1*$V$16*$X52))</f>
        <v>41.098206845637264</v>
      </c>
      <c r="AB52" s="20">
        <f t="shared" si="12"/>
        <v>-3.600985469953521</v>
      </c>
      <c r="AC52" s="20">
        <f t="shared" si="10"/>
        <v>12.96709635481638</v>
      </c>
    </row>
    <row r="53" spans="2:29" ht="12.75">
      <c r="B53" s="29">
        <v>20</v>
      </c>
      <c r="C53" s="50">
        <v>14.71</v>
      </c>
      <c r="D53" s="30">
        <f t="shared" si="0"/>
        <v>17.247039512252318</v>
      </c>
      <c r="F53" s="9">
        <v>70.345949244743</v>
      </c>
      <c r="G53" s="31">
        <f t="shared" si="1"/>
        <v>72.1444068573512</v>
      </c>
      <c r="H53" s="20">
        <f t="shared" si="2"/>
        <v>-1.7984576126082032</v>
      </c>
      <c r="I53" s="20">
        <f t="shared" si="3"/>
        <v>3.234449784348398</v>
      </c>
      <c r="L53" s="29">
        <v>20</v>
      </c>
      <c r="M53" s="50">
        <v>14.71</v>
      </c>
      <c r="N53" s="30">
        <f t="shared" si="4"/>
        <v>17.247039512252318</v>
      </c>
      <c r="P53" s="9">
        <v>70.345949244743</v>
      </c>
      <c r="Q53" s="31">
        <f t="shared" si="7"/>
        <v>71.58739216092908</v>
      </c>
      <c r="R53" s="20">
        <f t="shared" si="8"/>
        <v>-1.241442916186088</v>
      </c>
      <c r="S53" s="20">
        <f t="shared" si="9"/>
        <v>1.5411805141486183</v>
      </c>
      <c r="V53" s="8">
        <v>30</v>
      </c>
      <c r="W53" s="52">
        <v>11.34</v>
      </c>
      <c r="X53" s="30">
        <f t="shared" si="11"/>
        <v>12.790435371080532</v>
      </c>
      <c r="Z53" s="51">
        <v>64.3758980964328</v>
      </c>
      <c r="AA53" s="31">
        <f>100*EXP(((-1*$V$15)/($V53+$V$17))*EXP(-1*$V$16*$X53))</f>
        <v>62.25637766160457</v>
      </c>
      <c r="AB53" s="20">
        <f t="shared" si="12"/>
        <v>2.119520434828239</v>
      </c>
      <c r="AC53" s="20">
        <f t="shared" si="10"/>
        <v>4.492366873654486</v>
      </c>
    </row>
    <row r="54" spans="2:29" ht="12.75">
      <c r="B54" s="29">
        <v>20</v>
      </c>
      <c r="C54" s="50">
        <v>15.59</v>
      </c>
      <c r="D54" s="30">
        <f t="shared" si="0"/>
        <v>18.46937566639024</v>
      </c>
      <c r="F54" s="9">
        <v>74.05278132740895</v>
      </c>
      <c r="G54" s="31">
        <f t="shared" si="1"/>
        <v>76.32857926343915</v>
      </c>
      <c r="H54" s="20">
        <f t="shared" si="2"/>
        <v>-2.2757979360302016</v>
      </c>
      <c r="I54" s="20">
        <f t="shared" si="3"/>
        <v>5.179256245639325</v>
      </c>
      <c r="L54" s="29">
        <v>20</v>
      </c>
      <c r="M54" s="50">
        <v>15.59</v>
      </c>
      <c r="N54" s="30">
        <f t="shared" si="4"/>
        <v>18.46937566639024</v>
      </c>
      <c r="P54" s="9">
        <v>74.05278132740895</v>
      </c>
      <c r="Q54" s="31">
        <f t="shared" si="7"/>
        <v>75.8784661982215</v>
      </c>
      <c r="R54" s="20">
        <f t="shared" si="8"/>
        <v>-1.8256848708125517</v>
      </c>
      <c r="S54" s="20">
        <f t="shared" si="9"/>
        <v>3.3331252475138435</v>
      </c>
      <c r="V54" s="8">
        <v>30</v>
      </c>
      <c r="W54" s="52">
        <v>10.525</v>
      </c>
      <c r="X54" s="30">
        <f t="shared" si="11"/>
        <v>11.763062307907237</v>
      </c>
      <c r="Z54" s="51">
        <v>58.90060048909882</v>
      </c>
      <c r="AA54" s="31">
        <f>100*EXP(((-1*$V$15)/($V54+$V$17))*EXP(-1*$V$16*$X54))</f>
        <v>57.11609865828176</v>
      </c>
      <c r="AB54" s="20">
        <f t="shared" si="12"/>
        <v>1.7845018308170637</v>
      </c>
      <c r="AC54" s="20">
        <f t="shared" si="10"/>
        <v>3.1844467841894524</v>
      </c>
    </row>
    <row r="55" spans="2:29" ht="12.75">
      <c r="B55" s="29">
        <v>20</v>
      </c>
      <c r="C55" s="50">
        <v>12.04</v>
      </c>
      <c r="D55" s="30">
        <f t="shared" si="0"/>
        <v>13.688040018190085</v>
      </c>
      <c r="F55" s="9">
        <v>55.236693653726455</v>
      </c>
      <c r="G55" s="31">
        <f t="shared" si="1"/>
        <v>56.722886412038434</v>
      </c>
      <c r="H55" s="20">
        <f t="shared" si="2"/>
        <v>-1.4861927583119794</v>
      </c>
      <c r="I55" s="20">
        <f t="shared" si="3"/>
        <v>2.2087689148589695</v>
      </c>
      <c r="L55" s="29">
        <v>20</v>
      </c>
      <c r="M55" s="50">
        <v>12.04</v>
      </c>
      <c r="N55" s="30">
        <f t="shared" si="4"/>
        <v>13.688040018190085</v>
      </c>
      <c r="P55" s="9">
        <v>55.236693653726455</v>
      </c>
      <c r="Q55" s="31">
        <f t="shared" si="7"/>
        <v>55.7938694402895</v>
      </c>
      <c r="R55" s="20">
        <f t="shared" si="8"/>
        <v>-0.5571757865630431</v>
      </c>
      <c r="S55" s="20">
        <f t="shared" si="9"/>
        <v>0.31044485713214576</v>
      </c>
      <c r="V55" s="8">
        <v>30</v>
      </c>
      <c r="W55" s="52">
        <v>9.34</v>
      </c>
      <c r="X55" s="30">
        <f t="shared" si="11"/>
        <v>10.302228105007721</v>
      </c>
      <c r="Z55" s="51">
        <v>50.971704583628686</v>
      </c>
      <c r="AA55" s="31">
        <f>100*EXP(((-1*$V$15)/($V55+$V$17))*EXP(-1*$V$16*$X55))</f>
        <v>49.15105483799604</v>
      </c>
      <c r="AB55" s="20">
        <f t="shared" si="12"/>
        <v>1.8206497456326431</v>
      </c>
      <c r="AC55" s="20">
        <f t="shared" si="10"/>
        <v>3.314765496272208</v>
      </c>
    </row>
    <row r="56" spans="2:29" ht="12.75">
      <c r="B56" s="29">
        <v>20</v>
      </c>
      <c r="C56" s="50">
        <v>15.77</v>
      </c>
      <c r="D56" s="30">
        <f t="shared" si="0"/>
        <v>18.72254541137362</v>
      </c>
      <c r="F56" s="9">
        <v>73.81618657559123</v>
      </c>
      <c r="G56" s="31">
        <f t="shared" si="1"/>
        <v>77.12651325987134</v>
      </c>
      <c r="H56" s="20">
        <f t="shared" si="2"/>
        <v>-3.3103266842801133</v>
      </c>
      <c r="I56" s="20">
        <f t="shared" si="3"/>
        <v>10.95826275665697</v>
      </c>
      <c r="L56" s="29">
        <v>20</v>
      </c>
      <c r="M56" s="50">
        <v>15.77</v>
      </c>
      <c r="N56" s="30">
        <f t="shared" si="4"/>
        <v>18.72254541137362</v>
      </c>
      <c r="P56" s="9">
        <v>73.81618657559123</v>
      </c>
      <c r="Q56" s="31">
        <f t="shared" si="7"/>
        <v>76.69675221090259</v>
      </c>
      <c r="R56" s="20">
        <f t="shared" si="8"/>
        <v>-2.8805656353113562</v>
      </c>
      <c r="S56" s="20">
        <f t="shared" si="9"/>
        <v>8.297658379336717</v>
      </c>
      <c r="V56" s="8">
        <v>30</v>
      </c>
      <c r="W56" s="52">
        <v>13.315</v>
      </c>
      <c r="X56" s="30">
        <f t="shared" si="11"/>
        <v>15.360212262790563</v>
      </c>
      <c r="Z56" s="51">
        <v>73.42772259477097</v>
      </c>
      <c r="AA56" s="31">
        <f>100*EXP(((-1*$V$15)/($V56+$V$17))*EXP(-1*$V$16*$X56))</f>
        <v>73.19551171739334</v>
      </c>
      <c r="AB56" s="20">
        <f t="shared" si="12"/>
        <v>0.23221087737762502</v>
      </c>
      <c r="AC56" s="20">
        <f t="shared" si="10"/>
        <v>0.053921891572486405</v>
      </c>
    </row>
    <row r="57" spans="2:29" ht="12.75">
      <c r="B57" s="29">
        <v>20</v>
      </c>
      <c r="C57" s="50">
        <v>16.61</v>
      </c>
      <c r="D57" s="30">
        <f t="shared" si="0"/>
        <v>19.9184554502938</v>
      </c>
      <c r="F57" s="9">
        <v>76.94421319045021</v>
      </c>
      <c r="G57" s="31">
        <f t="shared" si="1"/>
        <v>80.59299850822302</v>
      </c>
      <c r="H57" s="20">
        <f t="shared" si="2"/>
        <v>-3.6487853177728056</v>
      </c>
      <c r="I57" s="20">
        <f t="shared" si="3"/>
        <v>13.313634295194394</v>
      </c>
      <c r="L57" s="29">
        <v>20</v>
      </c>
      <c r="M57" s="50">
        <v>16.61</v>
      </c>
      <c r="N57" s="30">
        <f t="shared" si="4"/>
        <v>19.9184554502938</v>
      </c>
      <c r="P57" s="9">
        <v>76.94421319045021</v>
      </c>
      <c r="Q57" s="31">
        <f t="shared" si="7"/>
        <v>80.25091738904688</v>
      </c>
      <c r="R57" s="20">
        <f t="shared" si="8"/>
        <v>-3.3067041985966625</v>
      </c>
      <c r="S57" s="20">
        <f t="shared" si="9"/>
        <v>10.934292657016796</v>
      </c>
      <c r="V57">
        <v>30</v>
      </c>
      <c r="W57" s="52">
        <v>8.03</v>
      </c>
      <c r="X57" s="30">
        <f t="shared" si="11"/>
        <v>8.731107969990212</v>
      </c>
      <c r="Z57" s="51">
        <v>38.17389680309634</v>
      </c>
      <c r="AA57" s="31">
        <f>100*EXP(((-1*$V$15)/($V57+$V$17))*EXP(-1*$V$16*$X57))</f>
        <v>39.97032760911162</v>
      </c>
      <c r="AB57" s="20">
        <f t="shared" si="12"/>
        <v>-1.7964308060152803</v>
      </c>
      <c r="AC57" s="20">
        <f t="shared" si="10"/>
        <v>3.2271636408007094</v>
      </c>
    </row>
    <row r="58" spans="2:19" ht="12.75">
      <c r="B58" s="29">
        <v>20</v>
      </c>
      <c r="C58" s="50">
        <v>18.455</v>
      </c>
      <c r="D58" s="30">
        <f t="shared" si="0"/>
        <v>22.631675761849284</v>
      </c>
      <c r="F58" s="9">
        <v>79.93418822677968</v>
      </c>
      <c r="G58" s="31">
        <f t="shared" si="1"/>
        <v>86.79194111225415</v>
      </c>
      <c r="H58" s="20">
        <f t="shared" si="2"/>
        <v>-6.8577528854744685</v>
      </c>
      <c r="I58" s="20">
        <f t="shared" si="3"/>
        <v>47.0287746382334</v>
      </c>
      <c r="L58" s="29">
        <v>20</v>
      </c>
      <c r="M58" s="50">
        <v>18.455</v>
      </c>
      <c r="N58" s="30">
        <f t="shared" si="4"/>
        <v>22.631675761849284</v>
      </c>
      <c r="P58" s="9">
        <v>79.93418822677968</v>
      </c>
      <c r="Q58" s="31">
        <f t="shared" si="7"/>
        <v>86.59982446953319</v>
      </c>
      <c r="R58" s="20">
        <f t="shared" si="8"/>
        <v>-6.665636242753507</v>
      </c>
      <c r="S58" s="20">
        <f t="shared" si="9"/>
        <v>44.430706520709094</v>
      </c>
    </row>
    <row r="59" spans="2:19" ht="12.75">
      <c r="B59" s="29">
        <v>20</v>
      </c>
      <c r="C59" s="50">
        <v>17.99</v>
      </c>
      <c r="D59" s="30">
        <f t="shared" si="0"/>
        <v>21.936349225704177</v>
      </c>
      <c r="F59" s="9">
        <v>79.94810314196842</v>
      </c>
      <c r="G59" s="31">
        <f t="shared" si="1"/>
        <v>85.40334511527836</v>
      </c>
      <c r="H59" s="20">
        <f t="shared" si="2"/>
        <v>-5.455241973309938</v>
      </c>
      <c r="I59" s="20">
        <f t="shared" si="3"/>
        <v>29.759664987362513</v>
      </c>
      <c r="L59" s="29">
        <v>20</v>
      </c>
      <c r="M59" s="50">
        <v>17.99</v>
      </c>
      <c r="N59" s="30">
        <f t="shared" si="4"/>
        <v>21.936349225704177</v>
      </c>
      <c r="P59" s="9">
        <v>79.94810314196842</v>
      </c>
      <c r="Q59" s="31">
        <f t="shared" si="7"/>
        <v>85.17880223637067</v>
      </c>
      <c r="R59" s="20">
        <f t="shared" si="8"/>
        <v>-5.2306990944022544</v>
      </c>
      <c r="S59" s="20">
        <f t="shared" si="9"/>
        <v>27.360213016180566</v>
      </c>
    </row>
    <row r="60" spans="2:19" ht="12.75">
      <c r="B60" s="29">
        <v>20</v>
      </c>
      <c r="C60" s="50">
        <v>9.74</v>
      </c>
      <c r="D60" s="30">
        <f t="shared" si="0"/>
        <v>10.791048083314868</v>
      </c>
      <c r="F60" s="9">
        <v>43.332263504492815</v>
      </c>
      <c r="G60" s="31">
        <f t="shared" si="1"/>
        <v>41.12485888592891</v>
      </c>
      <c r="H60" s="20">
        <f t="shared" si="2"/>
        <v>2.2074046185639062</v>
      </c>
      <c r="I60" s="20">
        <f t="shared" si="3"/>
        <v>4.872635150057264</v>
      </c>
      <c r="L60" s="29">
        <v>20</v>
      </c>
      <c r="M60" s="50">
        <v>9.74</v>
      </c>
      <c r="N60" s="30">
        <f t="shared" si="4"/>
        <v>10.791048083314868</v>
      </c>
      <c r="P60" s="9">
        <v>43.332263504492815</v>
      </c>
      <c r="Q60" s="31">
        <f t="shared" si="7"/>
        <v>39.9176683192336</v>
      </c>
      <c r="R60" s="20">
        <f t="shared" si="8"/>
        <v>3.4145951852592162</v>
      </c>
      <c r="S60" s="20">
        <f t="shared" si="9"/>
        <v>11.659460279195422</v>
      </c>
    </row>
    <row r="61" spans="2:19" ht="12.75">
      <c r="B61" s="29">
        <v>20</v>
      </c>
      <c r="C61" s="50">
        <v>13.39</v>
      </c>
      <c r="D61" s="30">
        <f t="shared" si="0"/>
        <v>15.460108532502021</v>
      </c>
      <c r="F61" s="9">
        <v>64.73369391848112</v>
      </c>
      <c r="G61" s="31">
        <f t="shared" si="1"/>
        <v>65.00177227868197</v>
      </c>
      <c r="H61" s="20">
        <f t="shared" si="2"/>
        <v>-0.2680783602008461</v>
      </c>
      <c r="I61" s="20">
        <f t="shared" si="3"/>
        <v>0.07186600720797458</v>
      </c>
      <c r="L61" s="29">
        <v>20</v>
      </c>
      <c r="M61" s="50">
        <v>13.39</v>
      </c>
      <c r="N61" s="30">
        <f t="shared" si="4"/>
        <v>15.460108532502021</v>
      </c>
      <c r="P61" s="9">
        <v>64.73369391848112</v>
      </c>
      <c r="Q61" s="31">
        <f t="shared" si="7"/>
        <v>64.26566046054263</v>
      </c>
      <c r="R61" s="20">
        <f t="shared" si="8"/>
        <v>0.46803345793848905</v>
      </c>
      <c r="S61" s="20">
        <f t="shared" si="9"/>
        <v>0.2190553177498594</v>
      </c>
    </row>
    <row r="62" spans="2:19" ht="12.75">
      <c r="B62" s="29">
        <v>20</v>
      </c>
      <c r="C62" s="50">
        <v>11.79</v>
      </c>
      <c r="D62" s="30">
        <f t="shared" si="0"/>
        <v>13.365831538374334</v>
      </c>
      <c r="F62" s="9">
        <v>56.43895719061328</v>
      </c>
      <c r="G62" s="31">
        <f t="shared" si="1"/>
        <v>55.09876343747866</v>
      </c>
      <c r="H62" s="20">
        <f t="shared" si="2"/>
        <v>1.3401937531346206</v>
      </c>
      <c r="I62" s="20">
        <f t="shared" si="3"/>
        <v>1.7961192959410606</v>
      </c>
      <c r="L62" s="29">
        <v>20</v>
      </c>
      <c r="M62" s="50">
        <v>11.79</v>
      </c>
      <c r="N62" s="30">
        <f t="shared" si="4"/>
        <v>13.365831538374334</v>
      </c>
      <c r="P62" s="9">
        <v>56.43895719061328</v>
      </c>
      <c r="Q62" s="31">
        <f t="shared" si="7"/>
        <v>54.134728751896446</v>
      </c>
      <c r="R62" s="20">
        <f t="shared" si="8"/>
        <v>2.3042284387168337</v>
      </c>
      <c r="S62" s="20">
        <f t="shared" si="9"/>
        <v>5.309468697791417</v>
      </c>
    </row>
    <row r="63" spans="2:19" ht="12.75">
      <c r="B63" s="29">
        <v>20</v>
      </c>
      <c r="C63" s="50">
        <v>13.455</v>
      </c>
      <c r="D63" s="30">
        <f t="shared" si="0"/>
        <v>15.546825350973482</v>
      </c>
      <c r="F63" s="9">
        <v>65.57680450167756</v>
      </c>
      <c r="G63" s="31">
        <f t="shared" si="1"/>
        <v>65.37686334573102</v>
      </c>
      <c r="H63" s="20">
        <f t="shared" si="2"/>
        <v>0.19994115594653294</v>
      </c>
      <c r="I63" s="20">
        <f t="shared" si="3"/>
        <v>0.039976465841235806</v>
      </c>
      <c r="L63" s="29">
        <v>20</v>
      </c>
      <c r="M63" s="50">
        <v>13.455</v>
      </c>
      <c r="N63" s="30">
        <f t="shared" si="4"/>
        <v>15.546825350973482</v>
      </c>
      <c r="P63" s="9">
        <v>65.57680450167756</v>
      </c>
      <c r="Q63" s="31">
        <f t="shared" si="7"/>
        <v>64.64994346956618</v>
      </c>
      <c r="R63" s="20">
        <f t="shared" si="8"/>
        <v>0.9268610321113755</v>
      </c>
      <c r="S63" s="20">
        <f t="shared" si="9"/>
        <v>0.8590713728465642</v>
      </c>
    </row>
    <row r="64" spans="2:19" ht="12.75">
      <c r="B64" s="29">
        <v>20</v>
      </c>
      <c r="C64" s="50">
        <v>9.52</v>
      </c>
      <c r="D64" s="30">
        <f t="shared" si="0"/>
        <v>10.521662245800176</v>
      </c>
      <c r="F64" s="9">
        <v>42.746667808920336</v>
      </c>
      <c r="G64" s="31">
        <f t="shared" si="1"/>
        <v>39.59515814878728</v>
      </c>
      <c r="H64" s="20">
        <f t="shared" si="2"/>
        <v>3.1515096601330583</v>
      </c>
      <c r="I64" s="20">
        <f t="shared" si="3"/>
        <v>9.932013137911985</v>
      </c>
      <c r="L64" s="29">
        <v>20</v>
      </c>
      <c r="M64" s="50">
        <v>9.52</v>
      </c>
      <c r="N64" s="30">
        <f t="shared" si="4"/>
        <v>10.521662245800176</v>
      </c>
      <c r="P64" s="9">
        <v>42.746667808920336</v>
      </c>
      <c r="Q64" s="31">
        <f t="shared" si="7"/>
        <v>38.36945507943235</v>
      </c>
      <c r="R64" s="20">
        <f t="shared" si="8"/>
        <v>4.377212729487987</v>
      </c>
      <c r="S64" s="20">
        <f t="shared" si="9"/>
        <v>19.15999127919167</v>
      </c>
    </row>
    <row r="65" spans="2:19" ht="12.75">
      <c r="B65" s="29">
        <v>20</v>
      </c>
      <c r="C65" s="50">
        <v>11.74</v>
      </c>
      <c r="D65" s="30">
        <f t="shared" si="0"/>
        <v>13.301608882846136</v>
      </c>
      <c r="F65" s="9">
        <v>56.62503661863024</v>
      </c>
      <c r="G65" s="31">
        <f t="shared" si="1"/>
        <v>54.771029606312204</v>
      </c>
      <c r="H65" s="20">
        <f t="shared" si="2"/>
        <v>1.8540070123180357</v>
      </c>
      <c r="I65" s="20">
        <f t="shared" si="3"/>
        <v>3.4373420017244487</v>
      </c>
      <c r="L65" s="29">
        <v>20</v>
      </c>
      <c r="M65" s="50">
        <v>11.74</v>
      </c>
      <c r="N65" s="30">
        <f t="shared" si="4"/>
        <v>13.301608882846136</v>
      </c>
      <c r="P65" s="9">
        <v>56.62503661863024</v>
      </c>
      <c r="Q65" s="31">
        <f t="shared" si="7"/>
        <v>53.80006461688453</v>
      </c>
      <c r="R65" s="20">
        <f t="shared" si="8"/>
        <v>2.8249720017457136</v>
      </c>
      <c r="S65" s="20">
        <f t="shared" si="9"/>
        <v>7.980466810647184</v>
      </c>
    </row>
    <row r="66" spans="2:19" ht="12.75">
      <c r="B66" s="29">
        <v>20</v>
      </c>
      <c r="C66" s="50">
        <v>13.38</v>
      </c>
      <c r="D66" s="30">
        <f t="shared" si="0"/>
        <v>15.446779034864926</v>
      </c>
      <c r="F66" s="9">
        <v>64.62328169524028</v>
      </c>
      <c r="G66" s="31">
        <f t="shared" si="1"/>
        <v>64.9438601691605</v>
      </c>
      <c r="H66" s="20">
        <f t="shared" si="2"/>
        <v>-0.32057847392022154</v>
      </c>
      <c r="I66" s="20">
        <f t="shared" si="3"/>
        <v>0.10277055794101816</v>
      </c>
      <c r="L66" s="29">
        <v>20</v>
      </c>
      <c r="M66" s="50">
        <v>13.38</v>
      </c>
      <c r="N66" s="30">
        <f t="shared" si="4"/>
        <v>15.446779034864926</v>
      </c>
      <c r="P66" s="9">
        <v>64.62328169524028</v>
      </c>
      <c r="Q66" s="31">
        <f t="shared" si="7"/>
        <v>64.20633192618102</v>
      </c>
      <c r="R66" s="20">
        <f t="shared" si="8"/>
        <v>0.41694976905925785</v>
      </c>
      <c r="S66" s="20">
        <f t="shared" si="9"/>
        <v>0.17384710991856844</v>
      </c>
    </row>
    <row r="67" spans="2:19" ht="12.75">
      <c r="B67" s="29">
        <v>20</v>
      </c>
      <c r="C67" s="50">
        <v>11.835</v>
      </c>
      <c r="D67" s="30">
        <f t="shared" si="0"/>
        <v>13.423694209720411</v>
      </c>
      <c r="F67" s="9">
        <v>56.31183443096657</v>
      </c>
      <c r="G67" s="31">
        <f t="shared" si="1"/>
        <v>55.39291526406077</v>
      </c>
      <c r="H67" s="20">
        <f t="shared" si="2"/>
        <v>0.9189191669058019</v>
      </c>
      <c r="I67" s="20">
        <f t="shared" si="3"/>
        <v>0.844412435306853</v>
      </c>
      <c r="L67" s="29">
        <v>20</v>
      </c>
      <c r="M67" s="50">
        <v>11.835</v>
      </c>
      <c r="N67" s="30">
        <f t="shared" si="4"/>
        <v>13.423694209720411</v>
      </c>
      <c r="P67" s="9">
        <v>56.31183443096657</v>
      </c>
      <c r="Q67" s="31">
        <f t="shared" si="7"/>
        <v>54.435140532363924</v>
      </c>
      <c r="R67" s="20">
        <f t="shared" si="8"/>
        <v>1.876693898602646</v>
      </c>
      <c r="S67" s="20">
        <f t="shared" si="9"/>
        <v>3.5219799890523986</v>
      </c>
    </row>
    <row r="68" spans="2:19" ht="12.75">
      <c r="B68" s="29">
        <v>20</v>
      </c>
      <c r="C68" s="50">
        <v>9.465</v>
      </c>
      <c r="D68" s="30">
        <f t="shared" si="0"/>
        <v>10.454520351245375</v>
      </c>
      <c r="F68" s="9">
        <v>42.05240800498037</v>
      </c>
      <c r="G68" s="31">
        <f t="shared" si="1"/>
        <v>39.2130670536584</v>
      </c>
      <c r="H68" s="20">
        <f t="shared" si="2"/>
        <v>2.8393409513219723</v>
      </c>
      <c r="I68" s="20">
        <f t="shared" si="3"/>
        <v>8.061857037853963</v>
      </c>
      <c r="L68" s="29">
        <v>20</v>
      </c>
      <c r="M68" s="50">
        <v>9.465</v>
      </c>
      <c r="N68" s="30">
        <f t="shared" si="4"/>
        <v>10.454520351245375</v>
      </c>
      <c r="P68" s="9">
        <v>42.05240800498037</v>
      </c>
      <c r="Q68" s="31">
        <f t="shared" si="7"/>
        <v>37.98304774441298</v>
      </c>
      <c r="R68" s="20">
        <f t="shared" si="8"/>
        <v>4.069360260567393</v>
      </c>
      <c r="S68" s="20">
        <f t="shared" si="9"/>
        <v>16.55969293028512</v>
      </c>
    </row>
    <row r="69" spans="2:19" ht="12.75">
      <c r="B69" s="29">
        <v>20</v>
      </c>
      <c r="C69" s="50">
        <v>13.47</v>
      </c>
      <c r="D69" s="30">
        <f t="shared" si="0"/>
        <v>15.566855425863862</v>
      </c>
      <c r="F69" s="9">
        <v>65.4248024956581</v>
      </c>
      <c r="G69" s="31">
        <f t="shared" si="1"/>
        <v>65.4630923413759</v>
      </c>
      <c r="H69" s="20">
        <f t="shared" si="2"/>
        <v>-0.0382898457177987</v>
      </c>
      <c r="I69" s="20">
        <f t="shared" si="3"/>
        <v>0.0014661122850928273</v>
      </c>
      <c r="L69" s="29">
        <v>20</v>
      </c>
      <c r="M69" s="50">
        <v>13.47</v>
      </c>
      <c r="N69" s="30">
        <f t="shared" si="4"/>
        <v>15.566855425863862</v>
      </c>
      <c r="P69" s="9">
        <v>65.4248024956581</v>
      </c>
      <c r="Q69" s="31">
        <f t="shared" si="7"/>
        <v>64.73828989358901</v>
      </c>
      <c r="R69" s="20">
        <f t="shared" si="8"/>
        <v>0.6865126020690866</v>
      </c>
      <c r="S69" s="20">
        <f t="shared" si="9"/>
        <v>0.47129955279966806</v>
      </c>
    </row>
    <row r="70" spans="2:19" ht="12.75">
      <c r="B70" s="29">
        <v>20</v>
      </c>
      <c r="C70" s="50">
        <v>18.8</v>
      </c>
      <c r="D70" s="30">
        <f t="shared" si="0"/>
        <v>23.15270935960591</v>
      </c>
      <c r="F70" s="9">
        <v>83.99070436766706</v>
      </c>
      <c r="G70" s="31">
        <f t="shared" si="1"/>
        <v>87.7515360322714</v>
      </c>
      <c r="H70" s="20">
        <f t="shared" si="2"/>
        <v>-3.760831664604339</v>
      </c>
      <c r="I70" s="20">
        <f t="shared" si="3"/>
        <v>14.143854809490644</v>
      </c>
      <c r="L70" s="29">
        <v>20</v>
      </c>
      <c r="M70" s="50">
        <v>18.8</v>
      </c>
      <c r="N70" s="30">
        <f t="shared" si="4"/>
        <v>23.15270935960591</v>
      </c>
      <c r="P70" s="9">
        <v>83.99070436766706</v>
      </c>
      <c r="Q70" s="31">
        <f t="shared" si="7"/>
        <v>87.58128203082181</v>
      </c>
      <c r="R70" s="20">
        <f t="shared" si="8"/>
        <v>-3.590577663154747</v>
      </c>
      <c r="S70" s="20">
        <f t="shared" si="9"/>
        <v>12.892247955145802</v>
      </c>
    </row>
    <row r="71" spans="2:19" ht="12.75">
      <c r="B71" s="29">
        <v>20</v>
      </c>
      <c r="C71" s="50">
        <v>11.83</v>
      </c>
      <c r="D71" s="30">
        <f t="shared" si="0"/>
        <v>13.41726210729273</v>
      </c>
      <c r="F71" s="9">
        <v>57.24929953853858</v>
      </c>
      <c r="G71" s="31">
        <f t="shared" si="1"/>
        <v>55.36026998677064</v>
      </c>
      <c r="H71" s="20">
        <f t="shared" si="2"/>
        <v>1.8890295517679405</v>
      </c>
      <c r="I71" s="20">
        <f t="shared" si="3"/>
        <v>3.5684326474525863</v>
      </c>
      <c r="L71" s="29">
        <v>20</v>
      </c>
      <c r="M71" s="50">
        <v>11.83</v>
      </c>
      <c r="N71" s="30">
        <f t="shared" si="4"/>
        <v>13.41726210729273</v>
      </c>
      <c r="P71" s="9">
        <v>57.24929953853858</v>
      </c>
      <c r="Q71" s="31">
        <f t="shared" si="7"/>
        <v>54.40179868106911</v>
      </c>
      <c r="R71" s="20">
        <f t="shared" si="8"/>
        <v>2.84750085746947</v>
      </c>
      <c r="S71" s="20">
        <f t="shared" si="9"/>
        <v>8.108261133289366</v>
      </c>
    </row>
    <row r="72" spans="2:19" ht="12.75">
      <c r="B72" s="29">
        <v>20</v>
      </c>
      <c r="C72" s="56">
        <v>9.735</v>
      </c>
      <c r="D72" s="30">
        <f t="shared" si="0"/>
        <v>10.784911095108846</v>
      </c>
      <c r="F72" s="9">
        <v>42.89458948872903</v>
      </c>
      <c r="G72" s="31">
        <f t="shared" si="1"/>
        <v>41.09008027817997</v>
      </c>
      <c r="H72" s="20">
        <f t="shared" si="2"/>
        <v>1.8045092105490639</v>
      </c>
      <c r="I72" s="20">
        <f t="shared" si="3"/>
        <v>3.256253490956406</v>
      </c>
      <c r="L72" s="29">
        <v>20</v>
      </c>
      <c r="M72" s="56">
        <v>9.735</v>
      </c>
      <c r="N72" s="30">
        <f t="shared" si="4"/>
        <v>10.784911095108846</v>
      </c>
      <c r="P72" s="9">
        <v>42.89458948872903</v>
      </c>
      <c r="Q72" s="31">
        <f t="shared" si="7"/>
        <v>39.88244746186834</v>
      </c>
      <c r="R72" s="20">
        <f t="shared" si="8"/>
        <v>3.012142026860694</v>
      </c>
      <c r="S72" s="20">
        <f t="shared" si="9"/>
        <v>9.07299958998045</v>
      </c>
    </row>
    <row r="73" spans="2:19" ht="12.75">
      <c r="B73" s="4">
        <v>20</v>
      </c>
      <c r="C73" s="50">
        <v>18.725</v>
      </c>
      <c r="D73" s="30">
        <f t="shared" si="0"/>
        <v>23.039064903106738</v>
      </c>
      <c r="F73" s="9">
        <v>83.99070436766709</v>
      </c>
      <c r="G73" s="31">
        <f t="shared" si="1"/>
        <v>87.54791598491107</v>
      </c>
      <c r="H73" s="20">
        <f t="shared" si="2"/>
        <v>-3.557211617243979</v>
      </c>
      <c r="I73" s="20">
        <f t="shared" si="3"/>
        <v>12.653754489855526</v>
      </c>
      <c r="L73" s="4">
        <v>20</v>
      </c>
      <c r="M73" s="50">
        <v>18.725</v>
      </c>
      <c r="N73" s="30">
        <f t="shared" si="4"/>
        <v>23.039064903106738</v>
      </c>
      <c r="P73" s="9">
        <v>83.99070436766709</v>
      </c>
      <c r="Q73" s="31">
        <f t="shared" si="7"/>
        <v>87.3730639201355</v>
      </c>
      <c r="R73" s="20">
        <f t="shared" si="8"/>
        <v>-3.382359552468401</v>
      </c>
      <c r="S73" s="20">
        <f t="shared" si="9"/>
        <v>11.440356142174242</v>
      </c>
    </row>
    <row r="74" spans="1:19" ht="12.75">
      <c r="A74" s="39" t="s">
        <v>40</v>
      </c>
      <c r="B74" s="4">
        <v>27</v>
      </c>
      <c r="C74" s="55">
        <v>14.215</v>
      </c>
      <c r="D74" s="30">
        <f t="shared" si="0"/>
        <v>16.570496007460513</v>
      </c>
      <c r="F74" s="4">
        <v>70.93658552526917</v>
      </c>
      <c r="G74" s="31">
        <f t="shared" si="1"/>
        <v>74.88094977811748</v>
      </c>
      <c r="H74" s="20">
        <f t="shared" si="2"/>
        <v>-3.9443642528483167</v>
      </c>
      <c r="I74" s="20">
        <f t="shared" si="3"/>
        <v>15.55800935914766</v>
      </c>
      <c r="K74" s="39" t="s">
        <v>40</v>
      </c>
      <c r="L74" s="4">
        <v>27</v>
      </c>
      <c r="M74" s="55">
        <v>14.215</v>
      </c>
      <c r="N74" s="30">
        <f t="shared" si="4"/>
        <v>16.570496007460513</v>
      </c>
      <c r="P74" s="4">
        <v>70.93658552526917</v>
      </c>
      <c r="Q74" s="31">
        <f t="shared" si="7"/>
        <v>74.83984785098386</v>
      </c>
      <c r="R74" s="20">
        <f t="shared" si="8"/>
        <v>-3.9032623257146923</v>
      </c>
      <c r="S74" s="20">
        <f t="shared" si="9"/>
        <v>15.235456783343668</v>
      </c>
    </row>
    <row r="75" spans="1:19" ht="12.75">
      <c r="A75" s="39" t="s">
        <v>41</v>
      </c>
      <c r="B75" s="4">
        <v>27</v>
      </c>
      <c r="C75" s="55">
        <v>11.999</v>
      </c>
      <c r="D75" s="30">
        <f t="shared" si="0"/>
        <v>13.635072328723538</v>
      </c>
      <c r="F75" s="4">
        <v>59.62303331226503</v>
      </c>
      <c r="G75" s="31">
        <f t="shared" si="1"/>
        <v>63.378979675732374</v>
      </c>
      <c r="H75" s="20">
        <f t="shared" si="2"/>
        <v>-3.755946363467345</v>
      </c>
      <c r="I75" s="20">
        <f t="shared" si="3"/>
        <v>14.107133085243573</v>
      </c>
      <c r="K75" s="39" t="s">
        <v>41</v>
      </c>
      <c r="L75" s="4">
        <v>27</v>
      </c>
      <c r="M75" s="55">
        <v>11.999</v>
      </c>
      <c r="N75" s="30">
        <f t="shared" si="4"/>
        <v>13.635072328723538</v>
      </c>
      <c r="P75" s="4">
        <v>59.62303331226503</v>
      </c>
      <c r="Q75" s="31">
        <f t="shared" si="7"/>
        <v>63.19877162423859</v>
      </c>
      <c r="R75" s="20">
        <f t="shared" si="8"/>
        <v>-3.5757383119735593</v>
      </c>
      <c r="S75" s="20">
        <f t="shared" si="9"/>
        <v>12.785904475715519</v>
      </c>
    </row>
    <row r="76" spans="1:19" ht="25.5">
      <c r="A76" s="39" t="s">
        <v>39</v>
      </c>
      <c r="B76" s="4">
        <v>27</v>
      </c>
      <c r="C76" s="55">
        <v>9.373</v>
      </c>
      <c r="D76" s="30">
        <f t="shared" si="0"/>
        <v>10.342392443752965</v>
      </c>
      <c r="F76" s="4">
        <v>41.47568789520781</v>
      </c>
      <c r="G76" s="31">
        <f t="shared" si="1"/>
        <v>46.771174078992146</v>
      </c>
      <c r="H76" s="20">
        <f t="shared" si="2"/>
        <v>-5.295486183784334</v>
      </c>
      <c r="I76" s="20">
        <f t="shared" si="3"/>
        <v>28.04217392265077</v>
      </c>
      <c r="K76" s="39" t="s">
        <v>39</v>
      </c>
      <c r="L76" s="4">
        <v>27</v>
      </c>
      <c r="M76" s="55">
        <v>9.373</v>
      </c>
      <c r="N76" s="30">
        <f t="shared" si="4"/>
        <v>10.342392443752965</v>
      </c>
      <c r="P76" s="4">
        <v>41.47568789520781</v>
      </c>
      <c r="Q76" s="31">
        <f t="shared" si="7"/>
        <v>46.376883772671015</v>
      </c>
      <c r="R76" s="20">
        <f t="shared" si="8"/>
        <v>-4.901195877463202</v>
      </c>
      <c r="S76" s="20">
        <f t="shared" si="9"/>
        <v>24.021721029262288</v>
      </c>
    </row>
    <row r="77" spans="2:19" ht="12.75">
      <c r="B77" s="4">
        <v>27</v>
      </c>
      <c r="C77" s="55">
        <v>8.353</v>
      </c>
      <c r="D77" s="30">
        <f t="shared" si="0"/>
        <v>9.11431907209183</v>
      </c>
      <c r="F77" s="4">
        <v>32.939178257993184</v>
      </c>
      <c r="G77" s="31">
        <f t="shared" si="1"/>
        <v>39.878971225050044</v>
      </c>
      <c r="H77" s="20">
        <f t="shared" si="2"/>
        <v>-6.93979296705686</v>
      </c>
      <c r="I77" s="20">
        <f t="shared" si="3"/>
        <v>48.160726425611855</v>
      </c>
      <c r="L77" s="4">
        <v>27</v>
      </c>
      <c r="M77" s="55">
        <v>8.353</v>
      </c>
      <c r="N77" s="30">
        <f t="shared" si="4"/>
        <v>9.11431907209183</v>
      </c>
      <c r="P77" s="4">
        <v>32.939178257993184</v>
      </c>
      <c r="Q77" s="31">
        <f t="shared" si="7"/>
        <v>39.40617248759721</v>
      </c>
      <c r="R77" s="20">
        <f t="shared" si="8"/>
        <v>-6.466994229604026</v>
      </c>
      <c r="S77" s="20">
        <f t="shared" si="9"/>
        <v>41.822014365731775</v>
      </c>
    </row>
    <row r="78" spans="2:19" ht="12.75">
      <c r="B78" s="4">
        <v>27</v>
      </c>
      <c r="C78" s="55">
        <v>8.67</v>
      </c>
      <c r="D78" s="30">
        <f t="shared" si="0"/>
        <v>9.49304719150334</v>
      </c>
      <c r="F78" s="4">
        <v>36.658252061653656</v>
      </c>
      <c r="G78" s="31">
        <f t="shared" si="1"/>
        <v>42.025952727945324</v>
      </c>
      <c r="H78" s="20">
        <f t="shared" si="2"/>
        <v>-5.367700666291668</v>
      </c>
      <c r="I78" s="20">
        <f t="shared" si="3"/>
        <v>28.812210442908018</v>
      </c>
      <c r="L78" s="4">
        <v>27</v>
      </c>
      <c r="M78" s="55">
        <v>8.67</v>
      </c>
      <c r="N78" s="30">
        <f t="shared" si="4"/>
        <v>9.49304719150334</v>
      </c>
      <c r="P78" s="4">
        <v>36.658252061653656</v>
      </c>
      <c r="Q78" s="31">
        <f t="shared" si="7"/>
        <v>41.57633720046871</v>
      </c>
      <c r="R78" s="20">
        <f t="shared" si="8"/>
        <v>-4.9180851388150515</v>
      </c>
      <c r="S78" s="20">
        <f t="shared" si="9"/>
        <v>24.187561432633466</v>
      </c>
    </row>
    <row r="79" spans="2:19" ht="12.75">
      <c r="B79" s="4">
        <v>27</v>
      </c>
      <c r="C79" s="55">
        <v>12.314</v>
      </c>
      <c r="D79" s="30">
        <f t="shared" si="0"/>
        <v>14.043290833200283</v>
      </c>
      <c r="F79" s="4">
        <v>62.55302124029486</v>
      </c>
      <c r="G79" s="31">
        <f t="shared" si="1"/>
        <v>65.1770129815205</v>
      </c>
      <c r="H79" s="20">
        <f t="shared" si="2"/>
        <v>-2.6239917412256446</v>
      </c>
      <c r="I79" s="20">
        <f t="shared" si="3"/>
        <v>6.88533265802039</v>
      </c>
      <c r="L79" s="4">
        <v>27</v>
      </c>
      <c r="M79" s="55">
        <v>12.314</v>
      </c>
      <c r="N79" s="30">
        <f t="shared" si="4"/>
        <v>14.043290833200283</v>
      </c>
      <c r="P79" s="4">
        <v>62.55302124029486</v>
      </c>
      <c r="Q79" s="31">
        <f t="shared" si="7"/>
        <v>65.01989500247444</v>
      </c>
      <c r="R79" s="20">
        <f t="shared" si="8"/>
        <v>-2.4668737621795813</v>
      </c>
      <c r="S79" s="20">
        <f t="shared" si="9"/>
        <v>6.085466158530042</v>
      </c>
    </row>
    <row r="80" spans="2:19" ht="12.75">
      <c r="B80" s="4">
        <v>27</v>
      </c>
      <c r="C80" s="55">
        <v>8.023</v>
      </c>
      <c r="D80" s="30">
        <f t="shared" si="0"/>
        <v>8.722832882133575</v>
      </c>
      <c r="F80" s="4">
        <v>32.82891863623065</v>
      </c>
      <c r="G80" s="31">
        <f t="shared" si="1"/>
        <v>37.64906621808386</v>
      </c>
      <c r="H80" s="20">
        <f t="shared" si="2"/>
        <v>-4.820147581853213</v>
      </c>
      <c r="I80" s="20">
        <f t="shared" si="3"/>
        <v>23.233822710845377</v>
      </c>
      <c r="L80" s="4">
        <v>27</v>
      </c>
      <c r="M80" s="55">
        <v>8.023</v>
      </c>
      <c r="N80" s="30">
        <f t="shared" si="4"/>
        <v>8.722832882133575</v>
      </c>
      <c r="P80" s="4">
        <v>32.82891863623065</v>
      </c>
      <c r="Q80" s="31">
        <f t="shared" si="7"/>
        <v>37.153709692011944</v>
      </c>
      <c r="R80" s="20">
        <f t="shared" si="8"/>
        <v>-4.324791055781297</v>
      </c>
      <c r="S80" s="20">
        <f t="shared" si="9"/>
        <v>18.703817676165908</v>
      </c>
    </row>
    <row r="81" spans="2:19" ht="12.75">
      <c r="B81" s="4">
        <v>27</v>
      </c>
      <c r="C81" s="55">
        <v>10.4495</v>
      </c>
      <c r="D81" s="30">
        <f t="shared" si="0"/>
        <v>11.668834903211039</v>
      </c>
      <c r="F81" s="4">
        <v>51.38124858400119</v>
      </c>
      <c r="G81" s="31">
        <f t="shared" si="1"/>
        <v>53.86871036698583</v>
      </c>
      <c r="H81" s="20">
        <f t="shared" si="2"/>
        <v>-2.4874617829846386</v>
      </c>
      <c r="I81" s="20">
        <f t="shared" si="3"/>
        <v>6.187466121809117</v>
      </c>
      <c r="L81" s="4">
        <v>27</v>
      </c>
      <c r="M81" s="55">
        <v>10.4495</v>
      </c>
      <c r="N81" s="30">
        <f t="shared" si="4"/>
        <v>11.668834903211039</v>
      </c>
      <c r="P81" s="4">
        <v>51.38124858400119</v>
      </c>
      <c r="Q81" s="31">
        <f t="shared" si="7"/>
        <v>53.56415113740025</v>
      </c>
      <c r="R81" s="20">
        <f t="shared" si="8"/>
        <v>-2.1829025533990603</v>
      </c>
      <c r="S81" s="20">
        <f t="shared" si="9"/>
        <v>4.765063557636137</v>
      </c>
    </row>
    <row r="82" spans="2:19" ht="12.75">
      <c r="B82" s="4">
        <v>27</v>
      </c>
      <c r="C82" s="55">
        <v>10.948</v>
      </c>
      <c r="D82" s="30">
        <f t="shared" si="0"/>
        <v>12.293940618964202</v>
      </c>
      <c r="F82" s="4">
        <v>54.31976569792128</v>
      </c>
      <c r="G82" s="31">
        <f t="shared" si="1"/>
        <v>57.037169768241455</v>
      </c>
      <c r="H82" s="20">
        <f t="shared" si="2"/>
        <v>-2.7174040703201783</v>
      </c>
      <c r="I82" s="20">
        <f t="shared" si="3"/>
        <v>7.384284881392673</v>
      </c>
      <c r="L82" s="4">
        <v>27</v>
      </c>
      <c r="M82" s="55">
        <v>10.948</v>
      </c>
      <c r="N82" s="30">
        <f t="shared" si="4"/>
        <v>12.293940618964202</v>
      </c>
      <c r="P82" s="4">
        <v>54.31976569792128</v>
      </c>
      <c r="Q82" s="31">
        <f t="shared" si="7"/>
        <v>56.77404114875459</v>
      </c>
      <c r="R82" s="20">
        <f t="shared" si="8"/>
        <v>-2.4542754508333147</v>
      </c>
      <c r="S82" s="20">
        <f t="shared" si="9"/>
        <v>6.02346798856307</v>
      </c>
    </row>
    <row r="83" spans="2:19" ht="12.75">
      <c r="B83" s="4">
        <v>27</v>
      </c>
      <c r="C83" s="55">
        <v>8.316</v>
      </c>
      <c r="D83" s="30">
        <f aca="true" t="shared" si="13" ref="D83:D146">100*C83/(100-C83)</f>
        <v>9.070284891584137</v>
      </c>
      <c r="F83" s="4">
        <v>33.738115450885466</v>
      </c>
      <c r="G83" s="31">
        <f aca="true" t="shared" si="14" ref="G83:G146">100*EXP(((-1*$B$15)/($B83+$B$17))*EXP(-1*$B$16*$D83))</f>
        <v>39.628555492188624</v>
      </c>
      <c r="H83" s="20">
        <f aca="true" t="shared" si="15" ref="H83:H146">$F83-$G83</f>
        <v>-5.890440041303158</v>
      </c>
      <c r="I83" s="20">
        <f aca="true" t="shared" si="16" ref="I83:I146">$H83*$H83</f>
        <v>34.69728388018755</v>
      </c>
      <c r="L83" s="4">
        <v>27</v>
      </c>
      <c r="M83" s="55">
        <v>8.316</v>
      </c>
      <c r="N83" s="30">
        <f t="shared" si="4"/>
        <v>9.070284891584137</v>
      </c>
      <c r="P83" s="4">
        <v>33.738115450885466</v>
      </c>
      <c r="Q83" s="31">
        <f t="shared" si="7"/>
        <v>39.153142012203276</v>
      </c>
      <c r="R83" s="20">
        <f t="shared" si="8"/>
        <v>-5.415026561317809</v>
      </c>
      <c r="S83" s="20">
        <f t="shared" si="9"/>
        <v>29.322512659777377</v>
      </c>
    </row>
    <row r="84" spans="1:19" ht="12.75">
      <c r="A84" s="39" t="s">
        <v>40</v>
      </c>
      <c r="B84" s="9">
        <v>30</v>
      </c>
      <c r="C84" s="52">
        <v>13.66</v>
      </c>
      <c r="D84" s="30">
        <f t="shared" si="13"/>
        <v>15.821172110261756</v>
      </c>
      <c r="F84" s="51">
        <v>68.04776348721605</v>
      </c>
      <c r="G84" s="31">
        <f t="shared" si="14"/>
        <v>74.1562101640107</v>
      </c>
      <c r="H84" s="20">
        <f t="shared" si="15"/>
        <v>-6.108446676794657</v>
      </c>
      <c r="I84" s="20">
        <f t="shared" si="16"/>
        <v>37.313120803243685</v>
      </c>
      <c r="K84" s="39" t="s">
        <v>40</v>
      </c>
      <c r="L84" s="9">
        <v>30</v>
      </c>
      <c r="M84" s="52">
        <v>13.66</v>
      </c>
      <c r="N84" s="30">
        <f t="shared" si="4"/>
        <v>15.821172110261756</v>
      </c>
      <c r="P84" s="51">
        <v>68.04776348721605</v>
      </c>
      <c r="Q84" s="31">
        <f t="shared" si="7"/>
        <v>74.24463135429255</v>
      </c>
      <c r="R84" s="20">
        <f t="shared" si="8"/>
        <v>-6.196867867076506</v>
      </c>
      <c r="S84" s="20">
        <f t="shared" si="9"/>
        <v>38.40117136200532</v>
      </c>
    </row>
    <row r="85" spans="1:19" ht="12.75">
      <c r="A85" s="39" t="s">
        <v>41</v>
      </c>
      <c r="B85" s="9">
        <v>30</v>
      </c>
      <c r="C85" s="52">
        <v>11.09</v>
      </c>
      <c r="D85" s="30">
        <f t="shared" si="13"/>
        <v>12.473287594196378</v>
      </c>
      <c r="F85" s="51">
        <v>56.59022392328483</v>
      </c>
      <c r="G85" s="31">
        <f t="shared" si="14"/>
        <v>60.50126860093962</v>
      </c>
      <c r="H85" s="20">
        <f t="shared" si="15"/>
        <v>-3.911044677654786</v>
      </c>
      <c r="I85" s="20">
        <f t="shared" si="16"/>
        <v>15.296270470611828</v>
      </c>
      <c r="K85" s="39" t="s">
        <v>41</v>
      </c>
      <c r="L85" s="9">
        <v>30</v>
      </c>
      <c r="M85" s="52">
        <v>11.09</v>
      </c>
      <c r="N85" s="30">
        <f aca="true" t="shared" si="17" ref="N85:N148">100*M85/(100-M85)</f>
        <v>12.473287594196378</v>
      </c>
      <c r="P85" s="51">
        <v>56.59022392328483</v>
      </c>
      <c r="Q85" s="31">
        <f t="shared" si="7"/>
        <v>60.47259929818459</v>
      </c>
      <c r="R85" s="20">
        <f t="shared" si="8"/>
        <v>-3.882375374899759</v>
      </c>
      <c r="S85" s="20">
        <f t="shared" si="9"/>
        <v>15.072838551628044</v>
      </c>
    </row>
    <row r="86" spans="1:19" ht="25.5">
      <c r="A86" s="39" t="s">
        <v>39</v>
      </c>
      <c r="B86" s="9">
        <v>30</v>
      </c>
      <c r="C86" s="52">
        <v>12.9</v>
      </c>
      <c r="D86" s="30">
        <f t="shared" si="13"/>
        <v>14.810562571756602</v>
      </c>
      <c r="F86" s="51">
        <v>68.97780882499693</v>
      </c>
      <c r="G86" s="31">
        <f t="shared" si="14"/>
        <v>70.48805797491939</v>
      </c>
      <c r="H86" s="20">
        <f t="shared" si="15"/>
        <v>-1.5102491499224584</v>
      </c>
      <c r="I86" s="20">
        <f t="shared" si="16"/>
        <v>2.280852494841508</v>
      </c>
      <c r="K86" s="39" t="s">
        <v>39</v>
      </c>
      <c r="L86" s="9">
        <v>30</v>
      </c>
      <c r="M86" s="52">
        <v>12.9</v>
      </c>
      <c r="N86" s="30">
        <f t="shared" si="17"/>
        <v>14.810562571756602</v>
      </c>
      <c r="P86" s="51">
        <v>68.97780882499693</v>
      </c>
      <c r="Q86" s="31">
        <f aca="true" t="shared" si="18" ref="Q86:Q123">100*EXP(((-1*$L$15)/($L86+$L$17))*EXP(-1*$L$16*$N86))</f>
        <v>70.54972030125471</v>
      </c>
      <c r="R86" s="20">
        <f aca="true" t="shared" si="19" ref="R86:R123">P86-Q86</f>
        <v>-1.5719114762577817</v>
      </c>
      <c r="S86" s="20">
        <f aca="true" t="shared" si="20" ref="S86:S123">R86*R86</f>
        <v>2.4709056891909187</v>
      </c>
    </row>
    <row r="87" spans="2:19" ht="12.75">
      <c r="B87" s="9">
        <v>30</v>
      </c>
      <c r="C87" s="52">
        <v>11.665</v>
      </c>
      <c r="D87" s="30">
        <f t="shared" si="13"/>
        <v>13.20541121865625</v>
      </c>
      <c r="F87" s="51">
        <v>62.26769609018382</v>
      </c>
      <c r="G87" s="31">
        <f t="shared" si="14"/>
        <v>63.85383527757258</v>
      </c>
      <c r="H87" s="20">
        <f t="shared" si="15"/>
        <v>-1.5861391873887598</v>
      </c>
      <c r="I87" s="20">
        <f t="shared" si="16"/>
        <v>2.5158375217702753</v>
      </c>
      <c r="L87" s="9">
        <v>30</v>
      </c>
      <c r="M87" s="52">
        <v>11.665</v>
      </c>
      <c r="N87" s="30">
        <f t="shared" si="17"/>
        <v>13.20541121865625</v>
      </c>
      <c r="P87" s="51">
        <v>62.26769609018382</v>
      </c>
      <c r="Q87" s="31">
        <f t="shared" si="18"/>
        <v>63.85775046344663</v>
      </c>
      <c r="R87" s="20">
        <f t="shared" si="19"/>
        <v>-1.5900543732628094</v>
      </c>
      <c r="S87" s="20">
        <f t="shared" si="20"/>
        <v>2.5282729099321855</v>
      </c>
    </row>
    <row r="88" spans="2:19" ht="12.75">
      <c r="B88" s="9">
        <v>30</v>
      </c>
      <c r="C88" s="52">
        <v>11.955</v>
      </c>
      <c r="D88" s="30">
        <f t="shared" si="13"/>
        <v>13.578283832131296</v>
      </c>
      <c r="F88" s="51">
        <v>64.60594899623466</v>
      </c>
      <c r="G88" s="31">
        <f t="shared" si="14"/>
        <v>65.48355739745514</v>
      </c>
      <c r="H88" s="20">
        <f t="shared" si="15"/>
        <v>-0.8776084012204848</v>
      </c>
      <c r="I88" s="20">
        <f t="shared" si="16"/>
        <v>0.7701965058927754</v>
      </c>
      <c r="L88" s="9">
        <v>30</v>
      </c>
      <c r="M88" s="52">
        <v>11.955</v>
      </c>
      <c r="N88" s="30">
        <f t="shared" si="17"/>
        <v>13.578283832131296</v>
      </c>
      <c r="P88" s="51">
        <v>64.60594899623466</v>
      </c>
      <c r="Q88" s="31">
        <f t="shared" si="18"/>
        <v>65.50258526845147</v>
      </c>
      <c r="R88" s="20">
        <f t="shared" si="19"/>
        <v>-0.89663627221681</v>
      </c>
      <c r="S88" s="20">
        <f t="shared" si="20"/>
        <v>0.8039566046548573</v>
      </c>
    </row>
    <row r="89" spans="2:19" ht="12.75">
      <c r="B89" s="9">
        <v>30</v>
      </c>
      <c r="C89" s="52">
        <v>14.415</v>
      </c>
      <c r="D89" s="30">
        <f t="shared" si="13"/>
        <v>16.842904714611205</v>
      </c>
      <c r="F89" s="51">
        <v>75.768377794178</v>
      </c>
      <c r="G89" s="31">
        <f t="shared" si="14"/>
        <v>77.47738115599972</v>
      </c>
      <c r="H89" s="20">
        <f t="shared" si="15"/>
        <v>-1.709003361821729</v>
      </c>
      <c r="I89" s="20">
        <f t="shared" si="16"/>
        <v>2.920692490717972</v>
      </c>
      <c r="L89" s="9">
        <v>30</v>
      </c>
      <c r="M89" s="52">
        <v>14.415</v>
      </c>
      <c r="N89" s="30">
        <f t="shared" si="17"/>
        <v>16.842904714611205</v>
      </c>
      <c r="P89" s="51">
        <v>75.768377794178</v>
      </c>
      <c r="Q89" s="31">
        <f t="shared" si="18"/>
        <v>77.58589827373063</v>
      </c>
      <c r="R89" s="20">
        <f t="shared" si="19"/>
        <v>-1.8175204795526412</v>
      </c>
      <c r="S89" s="20">
        <f t="shared" si="20"/>
        <v>3.3033806935932626</v>
      </c>
    </row>
    <row r="90" spans="2:19" ht="12.75">
      <c r="B90" s="9">
        <v>30</v>
      </c>
      <c r="C90" s="52">
        <v>11.54</v>
      </c>
      <c r="D90" s="30">
        <f t="shared" si="13"/>
        <v>13.045444268595974</v>
      </c>
      <c r="F90" s="51">
        <v>65.00983915109934</v>
      </c>
      <c r="G90" s="31">
        <f t="shared" si="14"/>
        <v>63.138435926282796</v>
      </c>
      <c r="H90" s="20">
        <f t="shared" si="15"/>
        <v>1.8714032248165466</v>
      </c>
      <c r="I90" s="20">
        <f t="shared" si="16"/>
        <v>3.50215002985377</v>
      </c>
      <c r="L90" s="9">
        <v>30</v>
      </c>
      <c r="M90" s="52">
        <v>11.54</v>
      </c>
      <c r="N90" s="30">
        <f t="shared" si="17"/>
        <v>13.045444268595974</v>
      </c>
      <c r="P90" s="51">
        <v>65.00983915109934</v>
      </c>
      <c r="Q90" s="31">
        <f t="shared" si="18"/>
        <v>63.13555664292733</v>
      </c>
      <c r="R90" s="20">
        <f t="shared" si="19"/>
        <v>1.8742825081720156</v>
      </c>
      <c r="S90" s="20">
        <f t="shared" si="20"/>
        <v>3.5129349204395814</v>
      </c>
    </row>
    <row r="91" spans="2:19" ht="12.75">
      <c r="B91" s="9">
        <v>30</v>
      </c>
      <c r="C91" s="52">
        <v>12.93</v>
      </c>
      <c r="D91" s="30">
        <f t="shared" si="13"/>
        <v>14.850120592626624</v>
      </c>
      <c r="F91" s="51">
        <v>70.96908018573484</v>
      </c>
      <c r="G91" s="31">
        <f t="shared" si="14"/>
        <v>70.63898126026065</v>
      </c>
      <c r="H91" s="20">
        <f t="shared" si="15"/>
        <v>0.3300989254741893</v>
      </c>
      <c r="I91" s="20">
        <f t="shared" si="16"/>
        <v>0.10896530059921437</v>
      </c>
      <c r="L91" s="9">
        <v>30</v>
      </c>
      <c r="M91" s="52">
        <v>12.93</v>
      </c>
      <c r="N91" s="30">
        <f t="shared" si="17"/>
        <v>14.850120592626624</v>
      </c>
      <c r="P91" s="51">
        <v>70.96908018573484</v>
      </c>
      <c r="Q91" s="31">
        <f t="shared" si="18"/>
        <v>70.70182725803566</v>
      </c>
      <c r="R91" s="20">
        <f t="shared" si="19"/>
        <v>0.2672529276991753</v>
      </c>
      <c r="S91" s="20">
        <f t="shared" si="20"/>
        <v>0.07142412736378062</v>
      </c>
    </row>
    <row r="92" spans="2:19" ht="12.75">
      <c r="B92" s="9">
        <v>30</v>
      </c>
      <c r="C92" s="52">
        <v>13.37</v>
      </c>
      <c r="D92" s="30">
        <f t="shared" si="13"/>
        <v>15.433452614567702</v>
      </c>
      <c r="F92" s="51">
        <v>75.54335861285645</v>
      </c>
      <c r="G92" s="31">
        <f t="shared" si="14"/>
        <v>72.79483003299984</v>
      </c>
      <c r="H92" s="20">
        <f t="shared" si="15"/>
        <v>2.748528579856611</v>
      </c>
      <c r="I92" s="20">
        <f t="shared" si="16"/>
        <v>7.554409354288599</v>
      </c>
      <c r="L92" s="9">
        <v>30</v>
      </c>
      <c r="M92" s="52">
        <v>13.37</v>
      </c>
      <c r="N92" s="30">
        <f t="shared" si="17"/>
        <v>15.433452614567702</v>
      </c>
      <c r="P92" s="51">
        <v>75.54335861285645</v>
      </c>
      <c r="Q92" s="31">
        <f t="shared" si="18"/>
        <v>72.8738300080377</v>
      </c>
      <c r="R92" s="20">
        <f t="shared" si="19"/>
        <v>2.669528604818751</v>
      </c>
      <c r="S92" s="20">
        <f t="shared" si="20"/>
        <v>7.1263829719455485</v>
      </c>
    </row>
    <row r="93" spans="2:19" ht="12.75">
      <c r="B93" s="9">
        <v>30</v>
      </c>
      <c r="C93" s="52">
        <v>13.955</v>
      </c>
      <c r="D93" s="30">
        <f t="shared" si="13"/>
        <v>16.218257888314255</v>
      </c>
      <c r="F93" s="51">
        <v>78.77556496206674</v>
      </c>
      <c r="G93" s="31">
        <f t="shared" si="14"/>
        <v>75.4922581098694</v>
      </c>
      <c r="H93" s="20">
        <f t="shared" si="15"/>
        <v>3.2833068521973416</v>
      </c>
      <c r="I93" s="20">
        <f t="shared" si="16"/>
        <v>10.780103885686016</v>
      </c>
      <c r="L93" s="9">
        <v>30</v>
      </c>
      <c r="M93" s="52">
        <v>13.955</v>
      </c>
      <c r="N93" s="30">
        <f t="shared" si="17"/>
        <v>16.218257888314255</v>
      </c>
      <c r="P93" s="51">
        <v>78.77556496206674</v>
      </c>
      <c r="Q93" s="31">
        <f t="shared" si="18"/>
        <v>75.58928151137164</v>
      </c>
      <c r="R93" s="20">
        <f t="shared" si="19"/>
        <v>3.1862834506951003</v>
      </c>
      <c r="S93" s="20">
        <f t="shared" si="20"/>
        <v>10.152402228173475</v>
      </c>
    </row>
    <row r="94" spans="2:19" ht="12.75">
      <c r="B94" s="9">
        <v>30</v>
      </c>
      <c r="C94" s="52">
        <v>13.865</v>
      </c>
      <c r="D94" s="30">
        <f t="shared" si="13"/>
        <v>16.096824751843037</v>
      </c>
      <c r="F94" s="51">
        <v>75.55931878361308</v>
      </c>
      <c r="G94" s="31">
        <f t="shared" si="14"/>
        <v>75.08987291807784</v>
      </c>
      <c r="H94" s="20">
        <f t="shared" si="15"/>
        <v>0.46944586553523493</v>
      </c>
      <c r="I94" s="20">
        <f t="shared" si="16"/>
        <v>0.22037942066812588</v>
      </c>
      <c r="L94" s="9">
        <v>30</v>
      </c>
      <c r="M94" s="52">
        <v>13.865</v>
      </c>
      <c r="N94" s="30">
        <f t="shared" si="17"/>
        <v>16.096824751843037</v>
      </c>
      <c r="P94" s="51">
        <v>75.55931878361308</v>
      </c>
      <c r="Q94" s="31">
        <f t="shared" si="18"/>
        <v>75.18437561256846</v>
      </c>
      <c r="R94" s="20">
        <f t="shared" si="19"/>
        <v>0.37494317104462027</v>
      </c>
      <c r="S94" s="20">
        <f t="shared" si="20"/>
        <v>0.14058238151299537</v>
      </c>
    </row>
    <row r="95" spans="2:19" ht="12.75">
      <c r="B95" s="9">
        <v>30</v>
      </c>
      <c r="C95" s="52">
        <v>11.865</v>
      </c>
      <c r="D95" s="30">
        <f t="shared" si="13"/>
        <v>13.462302150110625</v>
      </c>
      <c r="F95" s="51">
        <v>65.86497995825597</v>
      </c>
      <c r="G95" s="31">
        <f t="shared" si="14"/>
        <v>64.98233445001577</v>
      </c>
      <c r="H95" s="20">
        <f t="shared" si="15"/>
        <v>0.882645508240202</v>
      </c>
      <c r="I95" s="20">
        <f t="shared" si="16"/>
        <v>0.7790630932166046</v>
      </c>
      <c r="L95" s="9">
        <v>30</v>
      </c>
      <c r="M95" s="52">
        <v>11.865</v>
      </c>
      <c r="N95" s="30">
        <f t="shared" si="17"/>
        <v>13.462302150110625</v>
      </c>
      <c r="P95" s="51">
        <v>65.86497995825597</v>
      </c>
      <c r="Q95" s="31">
        <f t="shared" si="18"/>
        <v>64.99677095896669</v>
      </c>
      <c r="R95" s="20">
        <f t="shared" si="19"/>
        <v>0.8682089992892799</v>
      </c>
      <c r="S95" s="20">
        <f t="shared" si="20"/>
        <v>0.7537868664468927</v>
      </c>
    </row>
    <row r="96" spans="2:19" ht="12.75">
      <c r="B96" s="9">
        <v>30</v>
      </c>
      <c r="C96" s="52">
        <v>11.745</v>
      </c>
      <c r="D96" s="30">
        <f t="shared" si="13"/>
        <v>13.308027873774858</v>
      </c>
      <c r="F96" s="51">
        <v>65.40512863894142</v>
      </c>
      <c r="G96" s="31">
        <f t="shared" si="14"/>
        <v>64.3076413002932</v>
      </c>
      <c r="H96" s="20">
        <f t="shared" si="15"/>
        <v>1.0974873386482216</v>
      </c>
      <c r="I96" s="20">
        <f t="shared" si="16"/>
        <v>1.2044784584931563</v>
      </c>
      <c r="L96" s="9">
        <v>30</v>
      </c>
      <c r="M96" s="52">
        <v>11.745</v>
      </c>
      <c r="N96" s="30">
        <f t="shared" si="17"/>
        <v>13.308027873774858</v>
      </c>
      <c r="P96" s="51">
        <v>65.40512863894142</v>
      </c>
      <c r="Q96" s="31">
        <f t="shared" si="18"/>
        <v>64.31581721116851</v>
      </c>
      <c r="R96" s="20">
        <f t="shared" si="19"/>
        <v>1.0893114277729126</v>
      </c>
      <c r="S96" s="20">
        <f t="shared" si="20"/>
        <v>1.1865993866766613</v>
      </c>
    </row>
    <row r="97" spans="2:19" ht="12.75">
      <c r="B97" s="9">
        <v>30</v>
      </c>
      <c r="C97" s="52">
        <v>14.685</v>
      </c>
      <c r="D97" s="30">
        <f t="shared" si="13"/>
        <v>17.212682412237005</v>
      </c>
      <c r="F97" s="51">
        <v>82.31088484847203</v>
      </c>
      <c r="G97" s="31">
        <f t="shared" si="14"/>
        <v>78.58709929474104</v>
      </c>
      <c r="H97" s="20">
        <f t="shared" si="15"/>
        <v>3.723785553730991</v>
      </c>
      <c r="I97" s="20">
        <f t="shared" si="16"/>
        <v>13.866578850175625</v>
      </c>
      <c r="L97" s="9">
        <v>30</v>
      </c>
      <c r="M97" s="52">
        <v>14.685</v>
      </c>
      <c r="N97" s="30">
        <f t="shared" si="17"/>
        <v>17.212682412237005</v>
      </c>
      <c r="P97" s="51">
        <v>82.31088484847203</v>
      </c>
      <c r="Q97" s="31">
        <f t="shared" si="18"/>
        <v>78.70131164875266</v>
      </c>
      <c r="R97" s="20">
        <f t="shared" si="19"/>
        <v>3.609573199719364</v>
      </c>
      <c r="S97" s="20">
        <f t="shared" si="20"/>
        <v>13.029018684132287</v>
      </c>
    </row>
    <row r="98" spans="2:19" ht="12.75">
      <c r="B98" s="9">
        <v>30</v>
      </c>
      <c r="C98" s="52">
        <v>13.48</v>
      </c>
      <c r="D98" s="30">
        <f t="shared" si="13"/>
        <v>15.58021266759131</v>
      </c>
      <c r="F98" s="51">
        <v>75.54335861285647</v>
      </c>
      <c r="G98" s="31">
        <f t="shared" si="14"/>
        <v>73.31680591633169</v>
      </c>
      <c r="H98" s="20">
        <f t="shared" si="15"/>
        <v>2.2265526965247773</v>
      </c>
      <c r="I98" s="20">
        <f t="shared" si="16"/>
        <v>4.957536910401757</v>
      </c>
      <c r="L98" s="9">
        <v>30</v>
      </c>
      <c r="M98" s="52">
        <v>13.48</v>
      </c>
      <c r="N98" s="30">
        <f t="shared" si="17"/>
        <v>15.58021266759131</v>
      </c>
      <c r="P98" s="51">
        <v>75.54335861285647</v>
      </c>
      <c r="Q98" s="31">
        <f t="shared" si="18"/>
        <v>73.39949319875487</v>
      </c>
      <c r="R98" s="20">
        <f t="shared" si="19"/>
        <v>2.1438654141015974</v>
      </c>
      <c r="S98" s="20">
        <f t="shared" si="20"/>
        <v>4.5961589137810135</v>
      </c>
    </row>
    <row r="99" spans="2:19" ht="12.75">
      <c r="B99" s="9">
        <v>30</v>
      </c>
      <c r="C99" s="52">
        <v>14.055</v>
      </c>
      <c r="D99" s="30">
        <f t="shared" si="13"/>
        <v>16.3534818779452</v>
      </c>
      <c r="F99" s="51">
        <v>79.68415937301305</v>
      </c>
      <c r="G99" s="31">
        <f t="shared" si="14"/>
        <v>75.93397581051168</v>
      </c>
      <c r="H99" s="20">
        <f t="shared" si="15"/>
        <v>3.7501835625013626</v>
      </c>
      <c r="I99" s="20">
        <f t="shared" si="16"/>
        <v>14.063876752455412</v>
      </c>
      <c r="L99" s="9">
        <v>30</v>
      </c>
      <c r="M99" s="52">
        <v>14.055</v>
      </c>
      <c r="N99" s="30">
        <f t="shared" si="17"/>
        <v>16.3534818779452</v>
      </c>
      <c r="P99" s="51">
        <v>79.68415937301305</v>
      </c>
      <c r="Q99" s="31">
        <f t="shared" si="18"/>
        <v>76.03369438958937</v>
      </c>
      <c r="R99" s="20">
        <f t="shared" si="19"/>
        <v>3.6504649834236744</v>
      </c>
      <c r="S99" s="20">
        <f t="shared" si="20"/>
        <v>13.325894595202408</v>
      </c>
    </row>
    <row r="100" spans="2:19" ht="12.75">
      <c r="B100" s="9">
        <v>30</v>
      </c>
      <c r="C100" s="52">
        <v>16.25</v>
      </c>
      <c r="D100" s="30">
        <f t="shared" si="13"/>
        <v>19.402985074626866</v>
      </c>
      <c r="F100" s="51">
        <v>87.58365410599234</v>
      </c>
      <c r="G100" s="31">
        <f t="shared" si="14"/>
        <v>84.23430956973482</v>
      </c>
      <c r="H100" s="20">
        <f t="shared" si="15"/>
        <v>3.3493445362575187</v>
      </c>
      <c r="I100" s="20">
        <f t="shared" si="16"/>
        <v>11.218108822558094</v>
      </c>
      <c r="L100" s="9">
        <v>30</v>
      </c>
      <c r="M100" s="52">
        <v>16.25</v>
      </c>
      <c r="N100" s="30">
        <f t="shared" si="17"/>
        <v>19.402985074626866</v>
      </c>
      <c r="P100" s="51">
        <v>87.58365410599234</v>
      </c>
      <c r="Q100" s="31">
        <f t="shared" si="18"/>
        <v>84.36783185037469</v>
      </c>
      <c r="R100" s="20">
        <f t="shared" si="19"/>
        <v>3.2158222556176526</v>
      </c>
      <c r="S100" s="20">
        <f t="shared" si="20"/>
        <v>10.341512779725807</v>
      </c>
    </row>
    <row r="101" spans="2:19" ht="12.75">
      <c r="B101" s="9">
        <v>30</v>
      </c>
      <c r="C101" s="52">
        <v>9.625</v>
      </c>
      <c r="D101" s="30">
        <f t="shared" si="13"/>
        <v>10.650069156293222</v>
      </c>
      <c r="F101" s="51">
        <v>53.3754690377382</v>
      </c>
      <c r="G101" s="31">
        <f t="shared" si="14"/>
        <v>51.339857903877785</v>
      </c>
      <c r="H101" s="20">
        <f t="shared" si="15"/>
        <v>2.0356111338604137</v>
      </c>
      <c r="I101" s="20">
        <f t="shared" si="16"/>
        <v>4.143712688296479</v>
      </c>
      <c r="L101" s="9">
        <v>30</v>
      </c>
      <c r="M101" s="52">
        <v>9.625</v>
      </c>
      <c r="N101" s="30">
        <f t="shared" si="17"/>
        <v>10.650069156293222</v>
      </c>
      <c r="P101" s="51">
        <v>53.3754690377382</v>
      </c>
      <c r="Q101" s="31">
        <f t="shared" si="18"/>
        <v>51.2154992909218</v>
      </c>
      <c r="R101" s="20">
        <f t="shared" si="19"/>
        <v>2.159969746816401</v>
      </c>
      <c r="S101" s="20">
        <f t="shared" si="20"/>
        <v>4.665469307162107</v>
      </c>
    </row>
    <row r="102" spans="2:19" ht="12.75">
      <c r="B102" s="9">
        <v>30</v>
      </c>
      <c r="C102" s="52">
        <v>12.055</v>
      </c>
      <c r="D102" s="30">
        <f t="shared" si="13"/>
        <v>13.707430780601513</v>
      </c>
      <c r="F102" s="51">
        <v>69.34308803819887</v>
      </c>
      <c r="G102" s="31">
        <f t="shared" si="14"/>
        <v>66.03558926249148</v>
      </c>
      <c r="H102" s="20">
        <f t="shared" si="15"/>
        <v>3.307498775707387</v>
      </c>
      <c r="I102" s="20">
        <f t="shared" si="16"/>
        <v>10.939548151305864</v>
      </c>
      <c r="L102" s="9">
        <v>30</v>
      </c>
      <c r="M102" s="52">
        <v>12.055</v>
      </c>
      <c r="N102" s="30">
        <f t="shared" si="17"/>
        <v>13.707430780601513</v>
      </c>
      <c r="P102" s="51">
        <v>69.34308803819887</v>
      </c>
      <c r="Q102" s="31">
        <f t="shared" si="18"/>
        <v>66.05961272993564</v>
      </c>
      <c r="R102" s="20">
        <f t="shared" si="19"/>
        <v>3.2834753082632346</v>
      </c>
      <c r="S102" s="20">
        <f t="shared" si="20"/>
        <v>10.781210099974343</v>
      </c>
    </row>
    <row r="103" spans="2:19" ht="12.75">
      <c r="B103" s="9">
        <v>30</v>
      </c>
      <c r="C103" s="52">
        <v>11.775</v>
      </c>
      <c r="D103" s="30">
        <f t="shared" si="13"/>
        <v>13.34655709832814</v>
      </c>
      <c r="F103" s="51">
        <v>67.06816955378324</v>
      </c>
      <c r="G103" s="31">
        <f t="shared" si="14"/>
        <v>64.47699467843022</v>
      </c>
      <c r="H103" s="20">
        <f t="shared" si="15"/>
        <v>2.591174875353019</v>
      </c>
      <c r="I103" s="20">
        <f t="shared" si="16"/>
        <v>6.714187234660733</v>
      </c>
      <c r="L103" s="9">
        <v>30</v>
      </c>
      <c r="M103" s="52">
        <v>11.775</v>
      </c>
      <c r="N103" s="30">
        <f t="shared" si="17"/>
        <v>13.34655709832814</v>
      </c>
      <c r="P103" s="51">
        <v>67.06816955378324</v>
      </c>
      <c r="Q103" s="31">
        <f t="shared" si="18"/>
        <v>64.48675049416394</v>
      </c>
      <c r="R103" s="20">
        <f t="shared" si="19"/>
        <v>2.581419059619293</v>
      </c>
      <c r="S103" s="20">
        <f t="shared" si="20"/>
        <v>6.663724361365754</v>
      </c>
    </row>
    <row r="104" spans="2:19" ht="12.75">
      <c r="B104" s="9">
        <v>30</v>
      </c>
      <c r="C104" s="52">
        <v>16.42</v>
      </c>
      <c r="D104" s="30">
        <f t="shared" si="13"/>
        <v>19.64584828906437</v>
      </c>
      <c r="F104" s="51">
        <v>89.64123777755883</v>
      </c>
      <c r="G104" s="31">
        <f t="shared" si="14"/>
        <v>84.77017522110604</v>
      </c>
      <c r="H104" s="20">
        <f t="shared" si="15"/>
        <v>4.8710625564527845</v>
      </c>
      <c r="I104" s="20">
        <f t="shared" si="16"/>
        <v>23.727250428876335</v>
      </c>
      <c r="L104" s="9">
        <v>30</v>
      </c>
      <c r="M104" s="52">
        <v>16.42</v>
      </c>
      <c r="N104" s="30">
        <f t="shared" si="17"/>
        <v>19.64584828906437</v>
      </c>
      <c r="P104" s="51">
        <v>89.64123777755883</v>
      </c>
      <c r="Q104" s="31">
        <f t="shared" si="18"/>
        <v>84.90455251374945</v>
      </c>
      <c r="R104" s="20">
        <f t="shared" si="19"/>
        <v>4.7366852638093775</v>
      </c>
      <c r="S104" s="20">
        <f t="shared" si="20"/>
        <v>22.43618728838891</v>
      </c>
    </row>
    <row r="105" spans="2:19" ht="12.75">
      <c r="B105" s="9">
        <v>30</v>
      </c>
      <c r="C105" s="52">
        <v>12.755</v>
      </c>
      <c r="D105" s="30">
        <f t="shared" si="13"/>
        <v>14.619748982749726</v>
      </c>
      <c r="F105" s="51">
        <v>74.85545284619509</v>
      </c>
      <c r="G105" s="31">
        <f t="shared" si="14"/>
        <v>69.75157878786634</v>
      </c>
      <c r="H105" s="20">
        <f t="shared" si="15"/>
        <v>5.103874058328756</v>
      </c>
      <c r="I105" s="20">
        <f t="shared" si="16"/>
        <v>26.04953040328125</v>
      </c>
      <c r="L105" s="9">
        <v>30</v>
      </c>
      <c r="M105" s="52">
        <v>12.755</v>
      </c>
      <c r="N105" s="30">
        <f t="shared" si="17"/>
        <v>14.619748982749726</v>
      </c>
      <c r="P105" s="51">
        <v>74.85545284619509</v>
      </c>
      <c r="Q105" s="31">
        <f t="shared" si="18"/>
        <v>69.80737169514474</v>
      </c>
      <c r="R105" s="20">
        <f t="shared" si="19"/>
        <v>5.048081151050354</v>
      </c>
      <c r="S105" s="20">
        <f t="shared" si="20"/>
        <v>25.48312330758987</v>
      </c>
    </row>
    <row r="106" spans="2:19" ht="12.75">
      <c r="B106" s="9">
        <v>30</v>
      </c>
      <c r="C106" s="52">
        <v>12.64</v>
      </c>
      <c r="D106" s="30">
        <f t="shared" si="13"/>
        <v>14.468864468864469</v>
      </c>
      <c r="F106" s="51">
        <v>72.11050145629565</v>
      </c>
      <c r="G106" s="31">
        <f t="shared" si="14"/>
        <v>69.15924974081736</v>
      </c>
      <c r="H106" s="20">
        <f t="shared" si="15"/>
        <v>2.9512517154782927</v>
      </c>
      <c r="I106" s="20">
        <f t="shared" si="16"/>
        <v>8.709886688113565</v>
      </c>
      <c r="L106" s="9">
        <v>30</v>
      </c>
      <c r="M106" s="52">
        <v>12.64</v>
      </c>
      <c r="N106" s="30">
        <f t="shared" si="17"/>
        <v>14.468864468864469</v>
      </c>
      <c r="P106" s="51">
        <v>72.11050145629565</v>
      </c>
      <c r="Q106" s="31">
        <f t="shared" si="18"/>
        <v>69.21021293256693</v>
      </c>
      <c r="R106" s="20">
        <f t="shared" si="19"/>
        <v>2.900288523728719</v>
      </c>
      <c r="S106" s="20">
        <f t="shared" si="20"/>
        <v>8.411673520872512</v>
      </c>
    </row>
    <row r="107" spans="2:19" ht="12.75">
      <c r="B107" s="9">
        <v>30</v>
      </c>
      <c r="C107" s="52">
        <v>13.325</v>
      </c>
      <c r="D107" s="30">
        <f t="shared" si="13"/>
        <v>15.373521776752236</v>
      </c>
      <c r="F107" s="51">
        <v>75.61506404440728</v>
      </c>
      <c r="G107" s="31">
        <f t="shared" si="14"/>
        <v>72.5793290647043</v>
      </c>
      <c r="H107" s="20">
        <f t="shared" si="15"/>
        <v>3.03573497970298</v>
      </c>
      <c r="I107" s="20">
        <f t="shared" si="16"/>
        <v>9.21568686699225</v>
      </c>
      <c r="L107" s="9">
        <v>30</v>
      </c>
      <c r="M107" s="52">
        <v>13.325</v>
      </c>
      <c r="N107" s="30">
        <f t="shared" si="17"/>
        <v>15.373521776752236</v>
      </c>
      <c r="P107" s="51">
        <v>75.61506404440728</v>
      </c>
      <c r="Q107" s="31">
        <f t="shared" si="18"/>
        <v>72.6567802978963</v>
      </c>
      <c r="R107" s="20">
        <f t="shared" si="19"/>
        <v>2.958283746510972</v>
      </c>
      <c r="S107" s="20">
        <f t="shared" si="20"/>
        <v>8.751442724870993</v>
      </c>
    </row>
    <row r="108" spans="2:19" ht="12.75">
      <c r="B108" s="9">
        <v>30</v>
      </c>
      <c r="C108" s="52">
        <v>15.49</v>
      </c>
      <c r="D108" s="30">
        <f t="shared" si="13"/>
        <v>18.329191811619925</v>
      </c>
      <c r="F108" s="51">
        <v>80.49835189654526</v>
      </c>
      <c r="G108" s="31">
        <f t="shared" si="14"/>
        <v>81.65610222450943</v>
      </c>
      <c r="H108" s="20">
        <f t="shared" si="15"/>
        <v>-1.157750327964166</v>
      </c>
      <c r="I108" s="20">
        <f t="shared" si="16"/>
        <v>1.3403858219011342</v>
      </c>
      <c r="L108" s="9">
        <v>30</v>
      </c>
      <c r="M108" s="52">
        <v>15.49</v>
      </c>
      <c r="N108" s="30">
        <f t="shared" si="17"/>
        <v>18.329191811619925</v>
      </c>
      <c r="P108" s="51">
        <v>80.49835189654526</v>
      </c>
      <c r="Q108" s="31">
        <f t="shared" si="18"/>
        <v>81.78298904332503</v>
      </c>
      <c r="R108" s="20">
        <f t="shared" si="19"/>
        <v>-1.2846371467797724</v>
      </c>
      <c r="S108" s="20">
        <f t="shared" si="20"/>
        <v>1.6502925988864745</v>
      </c>
    </row>
    <row r="109" spans="2:19" ht="12.75">
      <c r="B109" s="9">
        <v>30</v>
      </c>
      <c r="C109" s="52">
        <v>13.055</v>
      </c>
      <c r="D109" s="30">
        <f t="shared" si="13"/>
        <v>15.0152395192363</v>
      </c>
      <c r="F109" s="51">
        <v>70.46405143814621</v>
      </c>
      <c r="G109" s="31">
        <f t="shared" si="14"/>
        <v>71.26244512608143</v>
      </c>
      <c r="H109" s="20">
        <f t="shared" si="15"/>
        <v>-0.7983936879352171</v>
      </c>
      <c r="I109" s="20">
        <f t="shared" si="16"/>
        <v>0.6374324809347969</v>
      </c>
      <c r="L109" s="9">
        <v>30</v>
      </c>
      <c r="M109" s="52">
        <v>13.055</v>
      </c>
      <c r="N109" s="30">
        <f t="shared" si="17"/>
        <v>15.0152395192363</v>
      </c>
      <c r="P109" s="51">
        <v>70.46405143814621</v>
      </c>
      <c r="Q109" s="31">
        <f t="shared" si="18"/>
        <v>71.33010984937378</v>
      </c>
      <c r="R109" s="20">
        <f t="shared" si="19"/>
        <v>-0.86605841122757</v>
      </c>
      <c r="S109" s="20">
        <f t="shared" si="20"/>
        <v>0.7500571716580228</v>
      </c>
    </row>
    <row r="110" spans="2:19" ht="12.75">
      <c r="B110" s="9">
        <v>30</v>
      </c>
      <c r="C110" s="52">
        <v>16.82</v>
      </c>
      <c r="D110" s="30">
        <f t="shared" si="13"/>
        <v>20.221207020918488</v>
      </c>
      <c r="F110" s="51">
        <v>90.92262761305076</v>
      </c>
      <c r="G110" s="31">
        <f t="shared" si="14"/>
        <v>85.97421463981752</v>
      </c>
      <c r="H110" s="20">
        <f t="shared" si="15"/>
        <v>4.948412973233246</v>
      </c>
      <c r="I110" s="20">
        <f t="shared" si="16"/>
        <v>24.486790953663096</v>
      </c>
      <c r="L110" s="9">
        <v>30</v>
      </c>
      <c r="M110" s="52">
        <v>16.82</v>
      </c>
      <c r="N110" s="30">
        <f t="shared" si="17"/>
        <v>20.221207020918488</v>
      </c>
      <c r="P110" s="51">
        <v>90.92262761305076</v>
      </c>
      <c r="Q110" s="31">
        <f t="shared" si="18"/>
        <v>86.10978714770833</v>
      </c>
      <c r="R110" s="20">
        <f t="shared" si="19"/>
        <v>4.812840465342433</v>
      </c>
      <c r="S110" s="20">
        <f t="shared" si="20"/>
        <v>23.163433344837564</v>
      </c>
    </row>
    <row r="111" spans="2:19" ht="12.75">
      <c r="B111" s="9">
        <v>30</v>
      </c>
      <c r="C111" s="52">
        <v>9.79</v>
      </c>
      <c r="D111" s="30">
        <f t="shared" si="13"/>
        <v>10.852455381886706</v>
      </c>
      <c r="F111" s="51">
        <v>49.84828158740467</v>
      </c>
      <c r="G111" s="31">
        <f t="shared" si="14"/>
        <v>52.40840912913758</v>
      </c>
      <c r="H111" s="20">
        <f t="shared" si="15"/>
        <v>-2.5601275417329106</v>
      </c>
      <c r="I111" s="20">
        <f t="shared" si="16"/>
        <v>6.554253029939396</v>
      </c>
      <c r="L111" s="9">
        <v>30</v>
      </c>
      <c r="M111" s="52">
        <v>9.79</v>
      </c>
      <c r="N111" s="30">
        <f t="shared" si="17"/>
        <v>10.852455381886706</v>
      </c>
      <c r="P111" s="51">
        <v>49.84828158740467</v>
      </c>
      <c r="Q111" s="31">
        <f t="shared" si="18"/>
        <v>52.29549680275126</v>
      </c>
      <c r="R111" s="20">
        <f t="shared" si="19"/>
        <v>-2.4472152153465885</v>
      </c>
      <c r="S111" s="20">
        <f t="shared" si="20"/>
        <v>5.988862310223849</v>
      </c>
    </row>
    <row r="112" spans="2:19" ht="12.75">
      <c r="B112" s="9">
        <v>30</v>
      </c>
      <c r="C112" s="52">
        <v>13.7</v>
      </c>
      <c r="D112" s="30">
        <f t="shared" si="13"/>
        <v>15.874855156431055</v>
      </c>
      <c r="F112" s="51">
        <v>71.56726231501868</v>
      </c>
      <c r="G112" s="31">
        <f t="shared" si="14"/>
        <v>74.3402562144801</v>
      </c>
      <c r="H112" s="20">
        <f t="shared" si="15"/>
        <v>-2.772993899461426</v>
      </c>
      <c r="I112" s="20">
        <f t="shared" si="16"/>
        <v>7.689495166450285</v>
      </c>
      <c r="L112" s="9">
        <v>30</v>
      </c>
      <c r="M112" s="52">
        <v>13.7</v>
      </c>
      <c r="N112" s="30">
        <f t="shared" si="17"/>
        <v>15.874855156431055</v>
      </c>
      <c r="P112" s="51">
        <v>71.56726231501868</v>
      </c>
      <c r="Q112" s="31">
        <f t="shared" si="18"/>
        <v>74.4299013798486</v>
      </c>
      <c r="R112" s="20">
        <f t="shared" si="19"/>
        <v>-2.8626390648299207</v>
      </c>
      <c r="S112" s="20">
        <f t="shared" si="20"/>
        <v>8.194702415490323</v>
      </c>
    </row>
    <row r="113" spans="2:19" ht="12.75">
      <c r="B113" s="9">
        <v>30</v>
      </c>
      <c r="C113" s="52">
        <v>15.43</v>
      </c>
      <c r="D113" s="30">
        <f t="shared" si="13"/>
        <v>18.245240629064682</v>
      </c>
      <c r="F113" s="51">
        <v>80.75420554147229</v>
      </c>
      <c r="G113" s="31">
        <f t="shared" si="14"/>
        <v>81.4395476213734</v>
      </c>
      <c r="H113" s="20">
        <f t="shared" si="15"/>
        <v>-0.685342079901119</v>
      </c>
      <c r="I113" s="20">
        <f t="shared" si="16"/>
        <v>0.4696937664831917</v>
      </c>
      <c r="L113" s="9">
        <v>30</v>
      </c>
      <c r="M113" s="52">
        <v>15.43</v>
      </c>
      <c r="N113" s="30">
        <f t="shared" si="17"/>
        <v>18.245240629064682</v>
      </c>
      <c r="P113" s="51">
        <v>80.75420554147229</v>
      </c>
      <c r="Q113" s="31">
        <f t="shared" si="18"/>
        <v>81.56570041040723</v>
      </c>
      <c r="R113" s="20">
        <f t="shared" si="19"/>
        <v>-0.8114948689349433</v>
      </c>
      <c r="S113" s="20">
        <f t="shared" si="20"/>
        <v>0.6585239223077407</v>
      </c>
    </row>
    <row r="114" spans="2:19" ht="12.75">
      <c r="B114" s="9">
        <v>30</v>
      </c>
      <c r="C114" s="52">
        <v>9.695</v>
      </c>
      <c r="D114" s="30">
        <f t="shared" si="13"/>
        <v>10.73583965450418</v>
      </c>
      <c r="F114" s="51">
        <v>51.18279088821814</v>
      </c>
      <c r="G114" s="31">
        <f t="shared" si="14"/>
        <v>51.79411119797683</v>
      </c>
      <c r="H114" s="20">
        <f t="shared" si="15"/>
        <v>-0.611320309758689</v>
      </c>
      <c r="I114" s="20">
        <f t="shared" si="16"/>
        <v>0.3737125211234595</v>
      </c>
      <c r="L114" s="9">
        <v>30</v>
      </c>
      <c r="M114" s="52">
        <v>9.695</v>
      </c>
      <c r="N114" s="30">
        <f t="shared" si="17"/>
        <v>10.73583965450418</v>
      </c>
      <c r="P114" s="51">
        <v>51.18279088821814</v>
      </c>
      <c r="Q114" s="31">
        <f t="shared" si="18"/>
        <v>51.67462244191206</v>
      </c>
      <c r="R114" s="20">
        <f t="shared" si="19"/>
        <v>-0.4918315536939133</v>
      </c>
      <c r="S114" s="20">
        <f t="shared" si="20"/>
        <v>0.24189827720896873</v>
      </c>
    </row>
    <row r="115" spans="2:19" ht="12.75">
      <c r="B115" s="9">
        <v>30</v>
      </c>
      <c r="C115" s="52">
        <v>12.89</v>
      </c>
      <c r="D115" s="30">
        <f t="shared" si="13"/>
        <v>14.797382619676272</v>
      </c>
      <c r="F115" s="51">
        <v>72.11050145629565</v>
      </c>
      <c r="G115" s="31">
        <f t="shared" si="14"/>
        <v>70.43763935618877</v>
      </c>
      <c r="H115" s="20">
        <f t="shared" si="15"/>
        <v>1.672862100106883</v>
      </c>
      <c r="I115" s="20">
        <f t="shared" si="16"/>
        <v>2.7984676059740115</v>
      </c>
      <c r="L115" s="9">
        <v>30</v>
      </c>
      <c r="M115" s="52">
        <v>12.89</v>
      </c>
      <c r="N115" s="30">
        <f t="shared" si="17"/>
        <v>14.797382619676272</v>
      </c>
      <c r="P115" s="51">
        <v>72.11050145629565</v>
      </c>
      <c r="Q115" s="31">
        <f t="shared" si="18"/>
        <v>70.49890478682693</v>
      </c>
      <c r="R115" s="20">
        <f t="shared" si="19"/>
        <v>1.6115966694687245</v>
      </c>
      <c r="S115" s="20">
        <f t="shared" si="20"/>
        <v>2.597243825042685</v>
      </c>
    </row>
    <row r="116" spans="2:19" ht="12.75">
      <c r="B116" s="9">
        <v>30</v>
      </c>
      <c r="C116" s="52">
        <v>12.745</v>
      </c>
      <c r="D116" s="30">
        <f t="shared" si="13"/>
        <v>14.60661280155865</v>
      </c>
      <c r="F116" s="51">
        <v>70.9507005383023</v>
      </c>
      <c r="G116" s="31">
        <f t="shared" si="14"/>
        <v>69.70035989911767</v>
      </c>
      <c r="H116" s="20">
        <f t="shared" si="15"/>
        <v>1.2503406391846283</v>
      </c>
      <c r="I116" s="20">
        <f t="shared" si="16"/>
        <v>1.5633517139966249</v>
      </c>
      <c r="L116" s="9">
        <v>30</v>
      </c>
      <c r="M116" s="52">
        <v>12.745</v>
      </c>
      <c r="N116" s="30">
        <f t="shared" si="17"/>
        <v>14.60661280155865</v>
      </c>
      <c r="P116" s="51">
        <v>70.9507005383023</v>
      </c>
      <c r="Q116" s="31">
        <f t="shared" si="18"/>
        <v>69.75573896064601</v>
      </c>
      <c r="R116" s="20">
        <f t="shared" si="19"/>
        <v>1.1949615776562865</v>
      </c>
      <c r="S116" s="20">
        <f t="shared" si="20"/>
        <v>1.4279331720748012</v>
      </c>
    </row>
    <row r="117" spans="2:19" ht="12.75">
      <c r="B117" s="9">
        <v>30</v>
      </c>
      <c r="C117" s="52">
        <v>13.13</v>
      </c>
      <c r="D117" s="30">
        <f t="shared" si="13"/>
        <v>15.11453896627144</v>
      </c>
      <c r="F117" s="51">
        <v>76.38496147953597</v>
      </c>
      <c r="G117" s="31">
        <f t="shared" si="14"/>
        <v>71.63234232231073</v>
      </c>
      <c r="H117" s="20">
        <f t="shared" si="15"/>
        <v>4.75261915722524</v>
      </c>
      <c r="I117" s="20">
        <f t="shared" si="16"/>
        <v>22.58738885362435</v>
      </c>
      <c r="L117" s="9">
        <v>30</v>
      </c>
      <c r="M117" s="52">
        <v>13.13</v>
      </c>
      <c r="N117" s="30">
        <f t="shared" si="17"/>
        <v>15.11453896627144</v>
      </c>
      <c r="P117" s="51">
        <v>76.38496147953597</v>
      </c>
      <c r="Q117" s="31">
        <f t="shared" si="18"/>
        <v>71.70281068776177</v>
      </c>
      <c r="R117" s="20">
        <f t="shared" si="19"/>
        <v>4.682150791774205</v>
      </c>
      <c r="S117" s="20">
        <f t="shared" si="20"/>
        <v>21.92253603691182</v>
      </c>
    </row>
    <row r="118" spans="2:19" ht="12.75">
      <c r="B118" s="9">
        <v>30</v>
      </c>
      <c r="C118" s="52">
        <v>12.11</v>
      </c>
      <c r="D118" s="30">
        <f t="shared" si="13"/>
        <v>13.778586869951075</v>
      </c>
      <c r="F118" s="51">
        <v>70.75670469749086</v>
      </c>
      <c r="G118" s="31">
        <f t="shared" si="14"/>
        <v>66.33699590729401</v>
      </c>
      <c r="H118" s="20">
        <f t="shared" si="15"/>
        <v>4.41970879019685</v>
      </c>
      <c r="I118" s="20">
        <f t="shared" si="16"/>
        <v>19.533825790143304</v>
      </c>
      <c r="L118" s="9">
        <v>30</v>
      </c>
      <c r="M118" s="52">
        <v>12.11</v>
      </c>
      <c r="N118" s="30">
        <f t="shared" si="17"/>
        <v>13.778586869951075</v>
      </c>
      <c r="P118" s="51">
        <v>70.75670469749086</v>
      </c>
      <c r="Q118" s="31">
        <f t="shared" si="18"/>
        <v>66.36371902305629</v>
      </c>
      <c r="R118" s="20">
        <f t="shared" si="19"/>
        <v>4.39298567443457</v>
      </c>
      <c r="S118" s="20">
        <f t="shared" si="20"/>
        <v>19.298323135787353</v>
      </c>
    </row>
    <row r="119" spans="2:19" ht="12.75">
      <c r="B119" s="9">
        <v>30</v>
      </c>
      <c r="C119" s="52">
        <v>11.715</v>
      </c>
      <c r="D119" s="30">
        <f t="shared" si="13"/>
        <v>13.26952483434332</v>
      </c>
      <c r="F119" s="51">
        <v>65.42614519841015</v>
      </c>
      <c r="G119" s="31">
        <f t="shared" si="14"/>
        <v>64.13783751022444</v>
      </c>
      <c r="H119" s="20">
        <f t="shared" si="15"/>
        <v>1.2883076881857107</v>
      </c>
      <c r="I119" s="20">
        <f t="shared" si="16"/>
        <v>1.6597366994384104</v>
      </c>
      <c r="L119" s="9">
        <v>30</v>
      </c>
      <c r="M119" s="52">
        <v>11.715</v>
      </c>
      <c r="N119" s="30">
        <f t="shared" si="17"/>
        <v>13.26952483434332</v>
      </c>
      <c r="P119" s="51">
        <v>65.42614519841015</v>
      </c>
      <c r="Q119" s="31">
        <f t="shared" si="18"/>
        <v>64.14442374691134</v>
      </c>
      <c r="R119" s="20">
        <f t="shared" si="19"/>
        <v>1.281721451498811</v>
      </c>
      <c r="S119" s="20">
        <f t="shared" si="20"/>
        <v>1.6428098792322186</v>
      </c>
    </row>
    <row r="120" spans="2:19" ht="12.75">
      <c r="B120" s="9">
        <v>30</v>
      </c>
      <c r="C120" s="52">
        <v>12.78</v>
      </c>
      <c r="D120" s="30">
        <f t="shared" si="13"/>
        <v>14.65260261407934</v>
      </c>
      <c r="F120" s="51">
        <v>72.0571411797067</v>
      </c>
      <c r="G120" s="31">
        <f t="shared" si="14"/>
        <v>69.87938536398414</v>
      </c>
      <c r="H120" s="20">
        <f t="shared" si="15"/>
        <v>2.1777558157225627</v>
      </c>
      <c r="I120" s="20">
        <f t="shared" si="16"/>
        <v>4.7426203929134445</v>
      </c>
      <c r="L120" s="9">
        <v>30</v>
      </c>
      <c r="M120" s="52">
        <v>12.78</v>
      </c>
      <c r="N120" s="30">
        <f t="shared" si="17"/>
        <v>14.65260261407934</v>
      </c>
      <c r="P120" s="51">
        <v>72.0571411797067</v>
      </c>
      <c r="Q120" s="31">
        <f t="shared" si="18"/>
        <v>69.93620777397157</v>
      </c>
      <c r="R120" s="20">
        <f t="shared" si="19"/>
        <v>2.12093340573513</v>
      </c>
      <c r="S120" s="20">
        <f t="shared" si="20"/>
        <v>4.498358511563217</v>
      </c>
    </row>
    <row r="121" spans="2:19" ht="12.75">
      <c r="B121" s="9">
        <v>30</v>
      </c>
      <c r="C121" s="52">
        <v>13.365</v>
      </c>
      <c r="D121" s="30">
        <f t="shared" si="13"/>
        <v>15.426790558088532</v>
      </c>
      <c r="F121" s="51">
        <v>75.5752642947207</v>
      </c>
      <c r="G121" s="31">
        <f t="shared" si="14"/>
        <v>72.77094178926954</v>
      </c>
      <c r="H121" s="20">
        <f t="shared" si="15"/>
        <v>2.804322505451154</v>
      </c>
      <c r="I121" s="20">
        <f t="shared" si="16"/>
        <v>7.864224714579836</v>
      </c>
      <c r="L121" s="9">
        <v>30</v>
      </c>
      <c r="M121" s="52">
        <v>13.365</v>
      </c>
      <c r="N121" s="30">
        <f t="shared" si="17"/>
        <v>15.426790558088532</v>
      </c>
      <c r="P121" s="51">
        <v>75.5752642947207</v>
      </c>
      <c r="Q121" s="31">
        <f t="shared" si="18"/>
        <v>72.84977083937243</v>
      </c>
      <c r="R121" s="20">
        <f t="shared" si="19"/>
        <v>2.7254934553482713</v>
      </c>
      <c r="S121" s="20">
        <f t="shared" si="20"/>
        <v>7.428314575146259</v>
      </c>
    </row>
    <row r="122" spans="2:19" ht="12.75">
      <c r="B122" s="9">
        <v>30</v>
      </c>
      <c r="C122" s="52">
        <v>16.24</v>
      </c>
      <c r="D122" s="30">
        <f t="shared" si="13"/>
        <v>19.388729703915946</v>
      </c>
      <c r="F122" s="51">
        <v>87.5531796912551</v>
      </c>
      <c r="G122" s="31">
        <f t="shared" si="14"/>
        <v>84.20233201906811</v>
      </c>
      <c r="H122" s="20">
        <f t="shared" si="15"/>
        <v>3.350847672186987</v>
      </c>
      <c r="I122" s="20">
        <f t="shared" si="16"/>
        <v>11.228180122200948</v>
      </c>
      <c r="L122" s="9">
        <v>30</v>
      </c>
      <c r="M122" s="52">
        <v>16.24</v>
      </c>
      <c r="N122" s="30">
        <f t="shared" si="17"/>
        <v>19.388729703915946</v>
      </c>
      <c r="P122" s="51">
        <v>87.5531796912551</v>
      </c>
      <c r="Q122" s="31">
        <f t="shared" si="18"/>
        <v>84.33579724386585</v>
      </c>
      <c r="R122" s="20">
        <f t="shared" si="19"/>
        <v>3.217382447389241</v>
      </c>
      <c r="S122" s="20">
        <f t="shared" si="20"/>
        <v>10.351549812768381</v>
      </c>
    </row>
    <row r="123" spans="2:19" ht="12.75">
      <c r="B123" s="8">
        <v>30</v>
      </c>
      <c r="C123" s="52">
        <v>16.43</v>
      </c>
      <c r="D123" s="30">
        <f t="shared" si="13"/>
        <v>19.66016513102788</v>
      </c>
      <c r="F123" s="51">
        <v>87.31607481734774</v>
      </c>
      <c r="G123" s="31">
        <f t="shared" si="14"/>
        <v>84.80124308216658</v>
      </c>
      <c r="H123" s="20">
        <f t="shared" si="15"/>
        <v>2.5148317351811613</v>
      </c>
      <c r="I123" s="20">
        <f t="shared" si="16"/>
        <v>6.32437865627429</v>
      </c>
      <c r="L123" s="8">
        <v>30</v>
      </c>
      <c r="M123" s="52">
        <v>16.43</v>
      </c>
      <c r="N123" s="30">
        <f t="shared" si="17"/>
        <v>19.66016513102788</v>
      </c>
      <c r="P123" s="51">
        <v>87.31607481734774</v>
      </c>
      <c r="Q123" s="31">
        <f t="shared" si="18"/>
        <v>84.93566401154273</v>
      </c>
      <c r="R123" s="20">
        <f t="shared" si="19"/>
        <v>2.3804108058050133</v>
      </c>
      <c r="S123" s="20">
        <f t="shared" si="20"/>
        <v>5.666355604393273</v>
      </c>
    </row>
    <row r="124" spans="1:19" ht="12.75">
      <c r="A124" s="39" t="s">
        <v>40</v>
      </c>
      <c r="B124" s="8">
        <v>20</v>
      </c>
      <c r="C124" s="50">
        <v>9.07</v>
      </c>
      <c r="D124" s="30">
        <f t="shared" si="13"/>
        <v>9.974705817661937</v>
      </c>
      <c r="F124" s="49">
        <v>39.95721377263004</v>
      </c>
      <c r="G124" s="31">
        <f t="shared" si="14"/>
        <v>36.477497824426415</v>
      </c>
      <c r="H124" s="20">
        <f t="shared" si="15"/>
        <v>3.4797159482036264</v>
      </c>
      <c r="I124" s="20">
        <f t="shared" si="16"/>
        <v>12.108423080182662</v>
      </c>
      <c r="K124" s="39"/>
      <c r="L124" s="8"/>
      <c r="M124" s="50"/>
      <c r="N124" s="30"/>
      <c r="P124" s="49"/>
      <c r="Q124" s="31"/>
      <c r="R124" s="20"/>
      <c r="S124" s="20"/>
    </row>
    <row r="125" spans="1:19" ht="12.75">
      <c r="A125" s="39" t="s">
        <v>41</v>
      </c>
      <c r="B125" s="8">
        <v>20</v>
      </c>
      <c r="C125" s="50">
        <v>13.55</v>
      </c>
      <c r="D125" s="30">
        <f t="shared" si="13"/>
        <v>15.673799884326199</v>
      </c>
      <c r="F125" s="49">
        <v>67.57149032498829</v>
      </c>
      <c r="G125" s="31">
        <f t="shared" si="14"/>
        <v>65.92087396181951</v>
      </c>
      <c r="H125" s="20">
        <f t="shared" si="15"/>
        <v>1.6506163631687798</v>
      </c>
      <c r="I125" s="20">
        <f t="shared" si="16"/>
        <v>2.7245343783605294</v>
      </c>
      <c r="K125" s="39"/>
      <c r="L125" s="8"/>
      <c r="M125" s="50"/>
      <c r="N125" s="30"/>
      <c r="P125" s="49"/>
      <c r="Q125" s="31"/>
      <c r="R125" s="20"/>
      <c r="S125" s="20"/>
    </row>
    <row r="126" spans="1:19" ht="12.75">
      <c r="A126" s="39" t="s">
        <v>42</v>
      </c>
      <c r="B126" s="8">
        <v>20</v>
      </c>
      <c r="C126" s="50">
        <v>11.04</v>
      </c>
      <c r="D126" s="30">
        <f t="shared" si="13"/>
        <v>12.410071942446042</v>
      </c>
      <c r="F126" s="49">
        <v>53.369082944898985</v>
      </c>
      <c r="G126" s="31">
        <f t="shared" si="14"/>
        <v>50.09403862352993</v>
      </c>
      <c r="H126" s="20">
        <f t="shared" si="15"/>
        <v>3.2750443213690517</v>
      </c>
      <c r="I126" s="20">
        <f t="shared" si="16"/>
        <v>10.725915306931672</v>
      </c>
      <c r="K126" s="39"/>
      <c r="L126" s="8"/>
      <c r="M126" s="50"/>
      <c r="N126" s="30"/>
      <c r="P126" s="49"/>
      <c r="Q126" s="31"/>
      <c r="R126" s="20"/>
      <c r="S126" s="20"/>
    </row>
    <row r="127" spans="2:19" ht="12.75">
      <c r="B127" s="8">
        <v>20</v>
      </c>
      <c r="C127" s="50">
        <v>12.67</v>
      </c>
      <c r="D127" s="30">
        <f t="shared" si="13"/>
        <v>14.508187335394481</v>
      </c>
      <c r="F127" s="49">
        <v>64.22667036453163</v>
      </c>
      <c r="G127" s="31">
        <f t="shared" si="14"/>
        <v>60.69693767192588</v>
      </c>
      <c r="H127" s="20">
        <f t="shared" si="15"/>
        <v>3.529732692605748</v>
      </c>
      <c r="I127" s="20">
        <f t="shared" si="16"/>
        <v>12.459012881249823</v>
      </c>
      <c r="L127" s="8"/>
      <c r="M127" s="50"/>
      <c r="N127" s="30"/>
      <c r="P127" s="49"/>
      <c r="Q127" s="31"/>
      <c r="R127" s="20"/>
      <c r="S127" s="20"/>
    </row>
    <row r="128" spans="2:19" ht="12.75">
      <c r="B128" s="8">
        <v>20</v>
      </c>
      <c r="C128" s="50">
        <v>13.55</v>
      </c>
      <c r="D128" s="30">
        <f t="shared" si="13"/>
        <v>15.673799884326199</v>
      </c>
      <c r="F128" s="49">
        <v>65.87291593791048</v>
      </c>
      <c r="G128" s="31">
        <f t="shared" si="14"/>
        <v>65.92087396181951</v>
      </c>
      <c r="H128" s="20">
        <f t="shared" si="15"/>
        <v>-0.04795802390903248</v>
      </c>
      <c r="I128" s="20">
        <f t="shared" si="16"/>
        <v>0.0022999720572593305</v>
      </c>
      <c r="L128" s="8"/>
      <c r="M128" s="50"/>
      <c r="N128" s="30"/>
      <c r="P128" s="49"/>
      <c r="Q128" s="31"/>
      <c r="R128" s="20"/>
      <c r="S128" s="20"/>
    </row>
    <row r="129" spans="2:19" ht="12.75">
      <c r="B129" s="8">
        <v>20</v>
      </c>
      <c r="C129" s="50">
        <v>10.625</v>
      </c>
      <c r="D129" s="30">
        <f t="shared" si="13"/>
        <v>11.888111888111888</v>
      </c>
      <c r="F129" s="49">
        <v>52.46672368212765</v>
      </c>
      <c r="G129" s="31">
        <f t="shared" si="14"/>
        <v>47.25798069924206</v>
      </c>
      <c r="H129" s="20">
        <f t="shared" si="15"/>
        <v>5.208742982885589</v>
      </c>
      <c r="I129" s="20">
        <f t="shared" si="16"/>
        <v>27.131003461759864</v>
      </c>
      <c r="L129" s="8"/>
      <c r="M129" s="50"/>
      <c r="N129" s="30"/>
      <c r="P129" s="49"/>
      <c r="Q129" s="31"/>
      <c r="R129" s="20"/>
      <c r="S129" s="20"/>
    </row>
    <row r="130" spans="2:19" ht="12.75">
      <c r="B130" s="8">
        <v>20</v>
      </c>
      <c r="C130" s="50">
        <v>13.62</v>
      </c>
      <c r="D130" s="30">
        <f t="shared" si="13"/>
        <v>15.767538782125493</v>
      </c>
      <c r="F130" s="49">
        <v>66.06552919586957</v>
      </c>
      <c r="G130" s="31">
        <f t="shared" si="14"/>
        <v>66.31850453360903</v>
      </c>
      <c r="H130" s="20">
        <f t="shared" si="15"/>
        <v>-0.252975337739457</v>
      </c>
      <c r="I130" s="20">
        <f t="shared" si="16"/>
        <v>0.06399652150439235</v>
      </c>
      <c r="L130" s="8"/>
      <c r="M130" s="50"/>
      <c r="N130" s="30"/>
      <c r="P130" s="49"/>
      <c r="Q130" s="31"/>
      <c r="R130" s="20"/>
      <c r="S130" s="20"/>
    </row>
    <row r="131" spans="2:19" ht="12.75">
      <c r="B131" s="8">
        <v>20</v>
      </c>
      <c r="C131" s="50">
        <v>8.12</v>
      </c>
      <c r="D131" s="30">
        <f t="shared" si="13"/>
        <v>8.837614279494993</v>
      </c>
      <c r="F131" s="49">
        <v>32.894699400771685</v>
      </c>
      <c r="G131" s="31">
        <f t="shared" si="14"/>
        <v>30.0307934895763</v>
      </c>
      <c r="H131" s="20">
        <f t="shared" si="15"/>
        <v>2.863905911195385</v>
      </c>
      <c r="I131" s="20">
        <f t="shared" si="16"/>
        <v>8.201957068179867</v>
      </c>
      <c r="L131" s="8"/>
      <c r="M131" s="50"/>
      <c r="N131" s="30"/>
      <c r="P131" s="49"/>
      <c r="Q131" s="31"/>
      <c r="R131" s="20"/>
      <c r="S131" s="20"/>
    </row>
    <row r="132" spans="2:19" ht="12.75">
      <c r="B132" s="8">
        <v>20</v>
      </c>
      <c r="C132" s="50">
        <v>8.03</v>
      </c>
      <c r="D132" s="30">
        <f t="shared" si="13"/>
        <v>8.731107969990212</v>
      </c>
      <c r="F132" s="49">
        <v>32.00660471971557</v>
      </c>
      <c r="G132" s="31">
        <f t="shared" si="14"/>
        <v>29.43515725220207</v>
      </c>
      <c r="H132" s="20">
        <f t="shared" si="15"/>
        <v>2.5714474675134973</v>
      </c>
      <c r="I132" s="20">
        <f t="shared" si="16"/>
        <v>6.6123420781815785</v>
      </c>
      <c r="L132" s="8"/>
      <c r="M132" s="50"/>
      <c r="N132" s="30"/>
      <c r="P132" s="49"/>
      <c r="Q132" s="31"/>
      <c r="R132" s="20"/>
      <c r="S132" s="20"/>
    </row>
    <row r="133" spans="2:19" ht="12.75">
      <c r="B133" s="8">
        <v>20</v>
      </c>
      <c r="C133" s="50">
        <v>9.425</v>
      </c>
      <c r="D133" s="30">
        <f t="shared" si="13"/>
        <v>10.405741098537124</v>
      </c>
      <c r="F133" s="49">
        <v>44.02347334163802</v>
      </c>
      <c r="G133" s="31">
        <f t="shared" si="14"/>
        <v>38.93531255169153</v>
      </c>
      <c r="H133" s="20">
        <f t="shared" si="15"/>
        <v>5.088160789946485</v>
      </c>
      <c r="I133" s="20">
        <f t="shared" si="16"/>
        <v>25.88938022434884</v>
      </c>
      <c r="L133" s="8"/>
      <c r="M133" s="50"/>
      <c r="N133" s="30"/>
      <c r="P133" s="49"/>
      <c r="Q133" s="31"/>
      <c r="R133" s="20"/>
      <c r="S133" s="20"/>
    </row>
    <row r="134" spans="2:19" ht="12.75">
      <c r="B134" s="8">
        <v>20</v>
      </c>
      <c r="C134" s="50">
        <v>9.395</v>
      </c>
      <c r="D134" s="30">
        <f t="shared" si="13"/>
        <v>10.369184923569339</v>
      </c>
      <c r="F134" s="49">
        <v>44.145143329447606</v>
      </c>
      <c r="G134" s="31">
        <f t="shared" si="14"/>
        <v>38.72707865049537</v>
      </c>
      <c r="H134" s="20">
        <f t="shared" si="15"/>
        <v>5.418064678952234</v>
      </c>
      <c r="I134" s="20">
        <f t="shared" si="16"/>
        <v>29.355424865309775</v>
      </c>
      <c r="L134" s="8"/>
      <c r="M134" s="50"/>
      <c r="N134" s="30"/>
      <c r="P134" s="49"/>
      <c r="Q134" s="31"/>
      <c r="R134" s="20"/>
      <c r="S134" s="20"/>
    </row>
    <row r="135" spans="2:19" ht="12.75">
      <c r="B135" s="8">
        <v>20</v>
      </c>
      <c r="C135" s="50">
        <v>10.68</v>
      </c>
      <c r="D135" s="30">
        <f t="shared" si="13"/>
        <v>11.957008508732647</v>
      </c>
      <c r="F135" s="49">
        <v>51.94350176075755</v>
      </c>
      <c r="G135" s="31">
        <f t="shared" si="14"/>
        <v>47.63592675733675</v>
      </c>
      <c r="H135" s="20">
        <f t="shared" si="15"/>
        <v>4.307575003420801</v>
      </c>
      <c r="I135" s="20">
        <f t="shared" si="16"/>
        <v>18.555202410095717</v>
      </c>
      <c r="L135" s="8"/>
      <c r="M135" s="50"/>
      <c r="N135" s="30"/>
      <c r="P135" s="49"/>
      <c r="Q135" s="31"/>
      <c r="R135" s="20"/>
      <c r="S135" s="20"/>
    </row>
    <row r="136" spans="1:19" ht="12.75">
      <c r="A136" s="39" t="s">
        <v>40</v>
      </c>
      <c r="B136" s="8">
        <v>30</v>
      </c>
      <c r="C136" s="52">
        <v>13.59</v>
      </c>
      <c r="D136" s="30">
        <f t="shared" si="13"/>
        <v>15.727346371947691</v>
      </c>
      <c r="F136" s="51">
        <v>70.8764755992953</v>
      </c>
      <c r="G136" s="31">
        <f t="shared" si="14"/>
        <v>73.83195152615288</v>
      </c>
      <c r="H136" s="20">
        <f t="shared" si="15"/>
        <v>-2.9554759268575737</v>
      </c>
      <c r="I136" s="20">
        <f t="shared" si="16"/>
        <v>8.734837954234633</v>
      </c>
      <c r="K136" s="39"/>
      <c r="L136" s="8"/>
      <c r="M136" s="52"/>
      <c r="N136" s="30"/>
      <c r="P136" s="51"/>
      <c r="Q136" s="31"/>
      <c r="R136" s="20"/>
      <c r="S136" s="20"/>
    </row>
    <row r="137" spans="1:19" ht="12.75">
      <c r="A137" s="39" t="s">
        <v>41</v>
      </c>
      <c r="B137" s="8">
        <v>30</v>
      </c>
      <c r="C137" s="52">
        <v>11.06</v>
      </c>
      <c r="D137" s="30">
        <f t="shared" si="13"/>
        <v>12.435349673937486</v>
      </c>
      <c r="F137" s="51">
        <v>58.1696933530593</v>
      </c>
      <c r="G137" s="31">
        <f t="shared" si="14"/>
        <v>60.32214302442578</v>
      </c>
      <c r="H137" s="20">
        <f t="shared" si="15"/>
        <v>-2.152449671366476</v>
      </c>
      <c r="I137" s="20">
        <f t="shared" si="16"/>
        <v>4.6330395877656505</v>
      </c>
      <c r="K137" s="39"/>
      <c r="L137" s="8"/>
      <c r="M137" s="52"/>
      <c r="N137" s="30"/>
      <c r="P137" s="51"/>
      <c r="Q137" s="31"/>
      <c r="R137" s="20"/>
      <c r="S137" s="20"/>
    </row>
    <row r="138" spans="1:19" ht="12.75">
      <c r="A138" s="39" t="s">
        <v>42</v>
      </c>
      <c r="B138" s="8">
        <v>30</v>
      </c>
      <c r="C138" s="52">
        <v>12.64</v>
      </c>
      <c r="D138" s="30">
        <f t="shared" si="13"/>
        <v>14.468864468864469</v>
      </c>
      <c r="F138" s="51">
        <v>67.88270651894126</v>
      </c>
      <c r="G138" s="31">
        <f t="shared" si="14"/>
        <v>69.15924974081736</v>
      </c>
      <c r="H138" s="20">
        <f t="shared" si="15"/>
        <v>-1.2765432218760964</v>
      </c>
      <c r="I138" s="20">
        <f t="shared" si="16"/>
        <v>1.6295625973178045</v>
      </c>
      <c r="K138" s="39"/>
      <c r="L138" s="8"/>
      <c r="M138" s="52"/>
      <c r="N138" s="30"/>
      <c r="P138" s="51"/>
      <c r="Q138" s="31"/>
      <c r="R138" s="20"/>
      <c r="S138" s="20"/>
    </row>
    <row r="139" spans="2:19" ht="12.75">
      <c r="B139" s="8">
        <v>30</v>
      </c>
      <c r="C139" s="52">
        <v>13.465</v>
      </c>
      <c r="D139" s="30">
        <f t="shared" si="13"/>
        <v>15.560177962674063</v>
      </c>
      <c r="F139" s="51">
        <v>72.58543458922732</v>
      </c>
      <c r="G139" s="31">
        <f t="shared" si="14"/>
        <v>73.24602929725046</v>
      </c>
      <c r="H139" s="20">
        <f t="shared" si="15"/>
        <v>-0.6605947080231402</v>
      </c>
      <c r="I139" s="20">
        <f t="shared" si="16"/>
        <v>0.4363853682681779</v>
      </c>
      <c r="L139" s="8"/>
      <c r="M139" s="52"/>
      <c r="N139" s="30"/>
      <c r="P139" s="51"/>
      <c r="Q139" s="31"/>
      <c r="R139" s="20"/>
      <c r="S139" s="20"/>
    </row>
    <row r="140" spans="2:19" ht="12.75">
      <c r="B140" s="8">
        <v>30</v>
      </c>
      <c r="C140" s="52">
        <v>12.965</v>
      </c>
      <c r="D140" s="30">
        <f t="shared" si="13"/>
        <v>14.896306083759407</v>
      </c>
      <c r="F140" s="51">
        <v>75.15172195249798</v>
      </c>
      <c r="G140" s="31">
        <f t="shared" si="14"/>
        <v>70.81442718575268</v>
      </c>
      <c r="H140" s="20">
        <f t="shared" si="15"/>
        <v>4.337294766745302</v>
      </c>
      <c r="I140" s="20">
        <f t="shared" si="16"/>
        <v>18.812125893636182</v>
      </c>
      <c r="L140" s="8"/>
      <c r="M140" s="52"/>
      <c r="N140" s="30"/>
      <c r="P140" s="51"/>
      <c r="Q140" s="31"/>
      <c r="R140" s="20"/>
      <c r="S140" s="20"/>
    </row>
    <row r="141" spans="2:19" ht="12.75">
      <c r="B141" s="8">
        <v>30</v>
      </c>
      <c r="C141" s="52">
        <v>9.495</v>
      </c>
      <c r="D141" s="30">
        <f t="shared" si="13"/>
        <v>10.491133086569802</v>
      </c>
      <c r="F141" s="51">
        <v>49.89797605135283</v>
      </c>
      <c r="G141" s="31">
        <f t="shared" si="14"/>
        <v>50.49280818015425</v>
      </c>
      <c r="H141" s="20">
        <f t="shared" si="15"/>
        <v>-0.5948321288014213</v>
      </c>
      <c r="I141" s="20">
        <f t="shared" si="16"/>
        <v>0.3538252614544307</v>
      </c>
      <c r="L141" s="8"/>
      <c r="M141" s="52"/>
      <c r="N141" s="30"/>
      <c r="P141" s="51"/>
      <c r="Q141" s="31"/>
      <c r="R141" s="20"/>
      <c r="S141" s="20"/>
    </row>
    <row r="142" spans="2:19" ht="12.75">
      <c r="B142" s="8">
        <v>30</v>
      </c>
      <c r="C142" s="52">
        <v>13.455</v>
      </c>
      <c r="D142" s="30">
        <f t="shared" si="13"/>
        <v>15.546825350973482</v>
      </c>
      <c r="F142" s="51">
        <v>74.3053337969935</v>
      </c>
      <c r="G142" s="31">
        <f t="shared" si="14"/>
        <v>73.19877433655161</v>
      </c>
      <c r="H142" s="20">
        <f t="shared" si="15"/>
        <v>1.1065594604418862</v>
      </c>
      <c r="I142" s="20">
        <f t="shared" si="16"/>
        <v>1.2244738394934385</v>
      </c>
      <c r="L142" s="8"/>
      <c r="M142" s="52"/>
      <c r="N142" s="30"/>
      <c r="P142" s="51"/>
      <c r="Q142" s="31"/>
      <c r="R142" s="20"/>
      <c r="S142" s="20"/>
    </row>
    <row r="143" spans="2:19" ht="12.75">
      <c r="B143" s="8">
        <v>30</v>
      </c>
      <c r="C143" s="52">
        <v>10.615</v>
      </c>
      <c r="D143" s="30">
        <f t="shared" si="13"/>
        <v>11.875594339094926</v>
      </c>
      <c r="F143" s="51">
        <v>59.27368670913338</v>
      </c>
      <c r="G143" s="31">
        <f t="shared" si="14"/>
        <v>57.6195206322471</v>
      </c>
      <c r="H143" s="20">
        <f t="shared" si="15"/>
        <v>1.654166076886277</v>
      </c>
      <c r="I143" s="20">
        <f t="shared" si="16"/>
        <v>2.7362654099213364</v>
      </c>
      <c r="L143" s="8"/>
      <c r="M143" s="52"/>
      <c r="N143" s="30"/>
      <c r="P143" s="51"/>
      <c r="Q143" s="31"/>
      <c r="R143" s="20"/>
      <c r="S143" s="20"/>
    </row>
    <row r="144" spans="2:19" ht="12.75">
      <c r="B144" s="8">
        <v>30</v>
      </c>
      <c r="C144" s="52">
        <v>8.19</v>
      </c>
      <c r="D144" s="30">
        <f t="shared" si="13"/>
        <v>8.920596884870928</v>
      </c>
      <c r="F144" s="51">
        <v>37.49722137568374</v>
      </c>
      <c r="G144" s="31">
        <f t="shared" si="14"/>
        <v>41.82040991280115</v>
      </c>
      <c r="H144" s="20">
        <f t="shared" si="15"/>
        <v>-4.32318853711741</v>
      </c>
      <c r="I144" s="20">
        <f t="shared" si="16"/>
        <v>18.68995912746337</v>
      </c>
      <c r="L144" s="8"/>
      <c r="M144" s="52"/>
      <c r="N144" s="30"/>
      <c r="P144" s="51"/>
      <c r="Q144" s="31"/>
      <c r="R144" s="20"/>
      <c r="S144" s="20"/>
    </row>
    <row r="145" spans="2:19" ht="12.75">
      <c r="B145" s="8">
        <v>30</v>
      </c>
      <c r="C145" s="52">
        <v>11.34</v>
      </c>
      <c r="D145" s="30">
        <f t="shared" si="13"/>
        <v>12.790435371080532</v>
      </c>
      <c r="F145" s="51">
        <v>64.3758980964328</v>
      </c>
      <c r="G145" s="31">
        <f t="shared" si="14"/>
        <v>61.97807190794155</v>
      </c>
      <c r="H145" s="20">
        <f t="shared" si="15"/>
        <v>2.3978261884912584</v>
      </c>
      <c r="I145" s="20">
        <f t="shared" si="16"/>
        <v>5.749570430214516</v>
      </c>
      <c r="L145" s="8"/>
      <c r="M145" s="52"/>
      <c r="N145" s="30"/>
      <c r="P145" s="51"/>
      <c r="Q145" s="31"/>
      <c r="R145" s="20"/>
      <c r="S145" s="20"/>
    </row>
    <row r="146" spans="2:19" ht="12.75">
      <c r="B146" s="8">
        <v>30</v>
      </c>
      <c r="C146" s="52">
        <v>10.525</v>
      </c>
      <c r="D146" s="30">
        <f t="shared" si="13"/>
        <v>11.763062307907237</v>
      </c>
      <c r="F146" s="51">
        <v>58.90060048909882</v>
      </c>
      <c r="G146" s="31">
        <f t="shared" si="14"/>
        <v>57.06300945792292</v>
      </c>
      <c r="H146" s="20">
        <f t="shared" si="15"/>
        <v>1.8375910311759043</v>
      </c>
      <c r="I146" s="20">
        <f t="shared" si="16"/>
        <v>3.3767407978581234</v>
      </c>
      <c r="L146" s="8"/>
      <c r="M146" s="52"/>
      <c r="N146" s="30"/>
      <c r="P146" s="51"/>
      <c r="Q146" s="31"/>
      <c r="R146" s="20"/>
      <c r="S146" s="20"/>
    </row>
    <row r="147" spans="2:19" ht="12.75">
      <c r="B147" s="8">
        <v>30</v>
      </c>
      <c r="C147" s="52">
        <v>9.34</v>
      </c>
      <c r="D147" s="30">
        <f aca="true" t="shared" si="21" ref="D147:D160">100*C147/(100-C147)</f>
        <v>10.302228105007721</v>
      </c>
      <c r="F147" s="51">
        <v>50.971704583628686</v>
      </c>
      <c r="G147" s="31">
        <f aca="true" t="shared" si="22" ref="G147:G160">100*EXP(((-1*$B$15)/($B147+$B$17))*EXP(-1*$B$16*$D147))</f>
        <v>49.477433359538594</v>
      </c>
      <c r="H147" s="20">
        <f aca="true" t="shared" si="23" ref="H147:H160">$F147-$G147</f>
        <v>1.4942712240900917</v>
      </c>
      <c r="I147" s="20">
        <f aca="true" t="shared" si="24" ref="I147:I160">$H147*$H147</f>
        <v>2.232846491143701</v>
      </c>
      <c r="L147" s="8"/>
      <c r="M147" s="52"/>
      <c r="N147" s="30"/>
      <c r="P147" s="51"/>
      <c r="Q147" s="31"/>
      <c r="R147" s="20"/>
      <c r="S147" s="20"/>
    </row>
    <row r="148" spans="2:19" ht="12.75">
      <c r="B148" s="8">
        <v>30</v>
      </c>
      <c r="C148" s="52">
        <v>13.315</v>
      </c>
      <c r="D148" s="30">
        <f t="shared" si="21"/>
        <v>15.360212262790563</v>
      </c>
      <c r="F148" s="51">
        <v>73.42772259477097</v>
      </c>
      <c r="G148" s="31">
        <f t="shared" si="22"/>
        <v>72.53128517399723</v>
      </c>
      <c r="H148" s="20">
        <f t="shared" si="23"/>
        <v>0.8964374207737364</v>
      </c>
      <c r="I148" s="20">
        <f t="shared" si="24"/>
        <v>0.803600049363469</v>
      </c>
      <c r="L148" s="8"/>
      <c r="M148" s="52"/>
      <c r="N148" s="30"/>
      <c r="P148" s="51"/>
      <c r="Q148" s="31"/>
      <c r="R148" s="20"/>
      <c r="S148" s="20"/>
    </row>
    <row r="149" spans="2:19" ht="12.75">
      <c r="B149" s="8">
        <v>30</v>
      </c>
      <c r="C149" s="52">
        <v>8.03</v>
      </c>
      <c r="D149" s="30">
        <f t="shared" si="21"/>
        <v>8.731107969990212</v>
      </c>
      <c r="F149" s="51">
        <v>38.17389680309634</v>
      </c>
      <c r="G149" s="31">
        <f t="shared" si="22"/>
        <v>40.74718859860221</v>
      </c>
      <c r="H149" s="20">
        <f t="shared" si="23"/>
        <v>-2.5732917955058667</v>
      </c>
      <c r="I149" s="20">
        <f t="shared" si="24"/>
        <v>6.621830664817807</v>
      </c>
      <c r="L149" s="8"/>
      <c r="M149" s="52"/>
      <c r="N149" s="30"/>
      <c r="P149" s="51"/>
      <c r="Q149" s="31"/>
      <c r="R149" s="20"/>
      <c r="S149" s="20"/>
    </row>
    <row r="150" spans="2:19" ht="12.75">
      <c r="B150" s="8">
        <v>30</v>
      </c>
      <c r="C150" s="52">
        <v>13.465</v>
      </c>
      <c r="D150" s="30">
        <f t="shared" si="21"/>
        <v>15.560177962674063</v>
      </c>
      <c r="F150" s="51">
        <v>72.58543458922732</v>
      </c>
      <c r="G150" s="31">
        <f t="shared" si="22"/>
        <v>73.24602929725046</v>
      </c>
      <c r="H150" s="20">
        <f t="shared" si="23"/>
        <v>-0.6605947080231402</v>
      </c>
      <c r="I150" s="20">
        <f t="shared" si="24"/>
        <v>0.4363853682681779</v>
      </c>
      <c r="L150" s="8"/>
      <c r="M150" s="52"/>
      <c r="N150" s="30"/>
      <c r="P150" s="51"/>
      <c r="Q150" s="31"/>
      <c r="R150" s="20"/>
      <c r="S150" s="20"/>
    </row>
    <row r="151" spans="2:19" ht="12.75">
      <c r="B151" s="8">
        <v>30</v>
      </c>
      <c r="C151" s="52">
        <v>12.965</v>
      </c>
      <c r="D151" s="30">
        <f t="shared" si="21"/>
        <v>14.896306083759407</v>
      </c>
      <c r="F151" s="51">
        <v>75.15172195249798</v>
      </c>
      <c r="G151" s="31">
        <f t="shared" si="22"/>
        <v>70.81442718575268</v>
      </c>
      <c r="H151" s="20">
        <f t="shared" si="23"/>
        <v>4.337294766745302</v>
      </c>
      <c r="I151" s="20">
        <f t="shared" si="24"/>
        <v>18.812125893636182</v>
      </c>
      <c r="L151" s="8"/>
      <c r="M151" s="52"/>
      <c r="N151" s="30"/>
      <c r="P151" s="51"/>
      <c r="Q151" s="31"/>
      <c r="R151" s="20"/>
      <c r="S151" s="20"/>
    </row>
    <row r="152" spans="2:19" ht="12.75">
      <c r="B152" s="8">
        <v>30</v>
      </c>
      <c r="C152" s="52">
        <v>9.495</v>
      </c>
      <c r="D152" s="30">
        <f t="shared" si="21"/>
        <v>10.491133086569802</v>
      </c>
      <c r="F152" s="51">
        <v>49.89797605135283</v>
      </c>
      <c r="G152" s="31">
        <f t="shared" si="22"/>
        <v>50.49280818015425</v>
      </c>
      <c r="H152" s="20">
        <f t="shared" si="23"/>
        <v>-0.5948321288014213</v>
      </c>
      <c r="I152" s="20">
        <f t="shared" si="24"/>
        <v>0.3538252614544307</v>
      </c>
      <c r="L152" s="8"/>
      <c r="M152" s="52"/>
      <c r="N152" s="30"/>
      <c r="P152" s="51"/>
      <c r="Q152" s="31"/>
      <c r="R152" s="20"/>
      <c r="S152" s="20"/>
    </row>
    <row r="153" spans="2:19" ht="12.75">
      <c r="B153" s="8">
        <v>30</v>
      </c>
      <c r="C153" s="52">
        <v>13.455</v>
      </c>
      <c r="D153" s="30">
        <f t="shared" si="21"/>
        <v>15.546825350973482</v>
      </c>
      <c r="F153" s="51">
        <v>74.3053337969935</v>
      </c>
      <c r="G153" s="31">
        <f t="shared" si="22"/>
        <v>73.19877433655161</v>
      </c>
      <c r="H153" s="20">
        <f t="shared" si="23"/>
        <v>1.1065594604418862</v>
      </c>
      <c r="I153" s="20">
        <f t="shared" si="24"/>
        <v>1.2244738394934385</v>
      </c>
      <c r="L153" s="8"/>
      <c r="M153" s="52"/>
      <c r="N153" s="30"/>
      <c r="P153" s="51"/>
      <c r="Q153" s="31"/>
      <c r="R153" s="20"/>
      <c r="S153" s="20"/>
    </row>
    <row r="154" spans="2:19" ht="12.75">
      <c r="B154" s="8">
        <v>30</v>
      </c>
      <c r="C154" s="52">
        <v>10.615</v>
      </c>
      <c r="D154" s="30">
        <f t="shared" si="21"/>
        <v>11.875594339094926</v>
      </c>
      <c r="F154" s="51">
        <v>59.27368670913338</v>
      </c>
      <c r="G154" s="31">
        <f t="shared" si="22"/>
        <v>57.6195206322471</v>
      </c>
      <c r="H154" s="20">
        <f t="shared" si="23"/>
        <v>1.654166076886277</v>
      </c>
      <c r="I154" s="20">
        <f t="shared" si="24"/>
        <v>2.7362654099213364</v>
      </c>
      <c r="L154" s="8"/>
      <c r="M154" s="52"/>
      <c r="N154" s="30"/>
      <c r="P154" s="51"/>
      <c r="Q154" s="31"/>
      <c r="R154" s="20"/>
      <c r="S154" s="20"/>
    </row>
    <row r="155" spans="2:19" ht="12.75">
      <c r="B155" s="8">
        <v>30</v>
      </c>
      <c r="C155" s="52">
        <v>8.19</v>
      </c>
      <c r="D155" s="30">
        <f t="shared" si="21"/>
        <v>8.920596884870928</v>
      </c>
      <c r="F155" s="51">
        <v>37.49722137568374</v>
      </c>
      <c r="G155" s="31">
        <f t="shared" si="22"/>
        <v>41.82040991280115</v>
      </c>
      <c r="H155" s="20">
        <f t="shared" si="23"/>
        <v>-4.32318853711741</v>
      </c>
      <c r="I155" s="20">
        <f t="shared" si="24"/>
        <v>18.68995912746337</v>
      </c>
      <c r="L155" s="8"/>
      <c r="M155" s="52"/>
      <c r="N155" s="30"/>
      <c r="P155" s="51"/>
      <c r="Q155" s="31"/>
      <c r="R155" s="20"/>
      <c r="S155" s="20"/>
    </row>
    <row r="156" spans="2:19" ht="12.75">
      <c r="B156" s="8">
        <v>30</v>
      </c>
      <c r="C156" s="52">
        <v>11.34</v>
      </c>
      <c r="D156" s="30">
        <f t="shared" si="21"/>
        <v>12.790435371080532</v>
      </c>
      <c r="F156" s="51">
        <v>64.3758980964328</v>
      </c>
      <c r="G156" s="31">
        <f t="shared" si="22"/>
        <v>61.97807190794155</v>
      </c>
      <c r="H156" s="20">
        <f t="shared" si="23"/>
        <v>2.3978261884912584</v>
      </c>
      <c r="I156" s="20">
        <f t="shared" si="24"/>
        <v>5.749570430214516</v>
      </c>
      <c r="L156" s="8"/>
      <c r="M156" s="52"/>
      <c r="N156" s="30"/>
      <c r="P156" s="51"/>
      <c r="Q156" s="31"/>
      <c r="R156" s="20"/>
      <c r="S156" s="20"/>
    </row>
    <row r="157" spans="2:19" ht="12.75">
      <c r="B157" s="8">
        <v>30</v>
      </c>
      <c r="C157" s="52">
        <v>10.525</v>
      </c>
      <c r="D157" s="30">
        <f t="shared" si="21"/>
        <v>11.763062307907237</v>
      </c>
      <c r="F157" s="51">
        <v>58.90060048909882</v>
      </c>
      <c r="G157" s="31">
        <f t="shared" si="22"/>
        <v>57.06300945792292</v>
      </c>
      <c r="H157" s="20">
        <f t="shared" si="23"/>
        <v>1.8375910311759043</v>
      </c>
      <c r="I157" s="20">
        <f t="shared" si="24"/>
        <v>3.3767407978581234</v>
      </c>
      <c r="L157" s="8"/>
      <c r="M157" s="52"/>
      <c r="N157" s="30"/>
      <c r="P157" s="51"/>
      <c r="Q157" s="31"/>
      <c r="R157" s="20"/>
      <c r="S157" s="20"/>
    </row>
    <row r="158" spans="2:19" ht="12.75">
      <c r="B158" s="8">
        <v>30</v>
      </c>
      <c r="C158" s="52">
        <v>9.34</v>
      </c>
      <c r="D158" s="30">
        <f t="shared" si="21"/>
        <v>10.302228105007721</v>
      </c>
      <c r="F158" s="51">
        <v>50.971704583628686</v>
      </c>
      <c r="G158" s="31">
        <f t="shared" si="22"/>
        <v>49.477433359538594</v>
      </c>
      <c r="H158" s="20">
        <f t="shared" si="23"/>
        <v>1.4942712240900917</v>
      </c>
      <c r="I158" s="20">
        <f t="shared" si="24"/>
        <v>2.232846491143701</v>
      </c>
      <c r="L158" s="8"/>
      <c r="M158" s="52"/>
      <c r="N158" s="30"/>
      <c r="P158" s="51"/>
      <c r="Q158" s="31"/>
      <c r="R158" s="20"/>
      <c r="S158" s="20"/>
    </row>
    <row r="159" spans="2:19" ht="12.75">
      <c r="B159" s="8">
        <v>30</v>
      </c>
      <c r="C159" s="52">
        <v>13.315</v>
      </c>
      <c r="D159" s="30">
        <f t="shared" si="21"/>
        <v>15.360212262790563</v>
      </c>
      <c r="F159" s="51">
        <v>73.42772259477097</v>
      </c>
      <c r="G159" s="31">
        <f t="shared" si="22"/>
        <v>72.53128517399723</v>
      </c>
      <c r="H159" s="20">
        <f t="shared" si="23"/>
        <v>0.8964374207737364</v>
      </c>
      <c r="I159" s="20">
        <f t="shared" si="24"/>
        <v>0.803600049363469</v>
      </c>
      <c r="L159" s="8"/>
      <c r="M159" s="52"/>
      <c r="N159" s="30"/>
      <c r="P159" s="51"/>
      <c r="Q159" s="31"/>
      <c r="R159" s="20"/>
      <c r="S159" s="20"/>
    </row>
    <row r="160" spans="2:19" ht="12.75">
      <c r="B160">
        <v>30</v>
      </c>
      <c r="C160" s="52">
        <v>8.03</v>
      </c>
      <c r="D160" s="30">
        <f t="shared" si="21"/>
        <v>8.731107969990212</v>
      </c>
      <c r="F160" s="51">
        <v>38.17389680309634</v>
      </c>
      <c r="G160" s="31">
        <f t="shared" si="22"/>
        <v>40.74718859860221</v>
      </c>
      <c r="H160" s="20">
        <f t="shared" si="23"/>
        <v>-2.5732917955058667</v>
      </c>
      <c r="I160" s="20">
        <f t="shared" si="24"/>
        <v>6.621830664817807</v>
      </c>
      <c r="M160" s="52"/>
      <c r="N160" s="30"/>
      <c r="P160" s="51"/>
      <c r="Q160" s="31"/>
      <c r="R160" s="20"/>
      <c r="S160" s="2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59"/>
  <sheetViews>
    <sheetView workbookViewId="0" topLeftCell="A1">
      <selection activeCell="G7" sqref="G7:G59"/>
    </sheetView>
  </sheetViews>
  <sheetFormatPr defaultColWidth="9.140625" defaultRowHeight="12.75"/>
  <cols>
    <col min="5" max="5" width="10.7109375" style="0" customWidth="1"/>
    <col min="6" max="6" width="16.57421875" style="0" customWidth="1"/>
    <col min="8" max="8" width="16.57421875" style="0" customWidth="1"/>
    <col min="9" max="9" width="8.8515625" style="52" customWidth="1"/>
    <col min="10" max="10" width="15.7109375" style="0" customWidth="1"/>
  </cols>
  <sheetData>
    <row r="1" spans="1:11" ht="89.25">
      <c r="A1" s="39" t="s">
        <v>31</v>
      </c>
      <c r="B1" s="40"/>
      <c r="C1" s="39" t="s">
        <v>32</v>
      </c>
      <c r="D1" s="40"/>
      <c r="F1" s="39" t="s">
        <v>36</v>
      </c>
      <c r="G1" s="40"/>
      <c r="H1" s="39" t="s">
        <v>37</v>
      </c>
      <c r="I1" s="53"/>
      <c r="J1" s="39" t="s">
        <v>38</v>
      </c>
      <c r="K1" s="40"/>
    </row>
    <row r="2" spans="1:11" ht="12.75">
      <c r="A2" s="41"/>
      <c r="B2" s="42"/>
      <c r="C2" s="41"/>
      <c r="D2" s="42"/>
      <c r="E2" s="1"/>
      <c r="F2" s="41"/>
      <c r="G2" s="42"/>
      <c r="H2" s="41"/>
      <c r="I2" s="50"/>
      <c r="J2" s="41"/>
      <c r="K2" s="42"/>
    </row>
    <row r="3" spans="1:11" ht="12.75">
      <c r="A3" s="43" t="s">
        <v>33</v>
      </c>
      <c r="B3" s="44" t="s">
        <v>1</v>
      </c>
      <c r="C3" s="43" t="s">
        <v>33</v>
      </c>
      <c r="D3" s="44" t="s">
        <v>1</v>
      </c>
      <c r="E3" s="2"/>
      <c r="F3" s="43" t="s">
        <v>33</v>
      </c>
      <c r="G3" s="44" t="s">
        <v>1</v>
      </c>
      <c r="H3" s="45" t="s">
        <v>33</v>
      </c>
      <c r="I3" s="54" t="s">
        <v>1</v>
      </c>
      <c r="J3" s="43" t="s">
        <v>33</v>
      </c>
      <c r="K3" s="44" t="s">
        <v>1</v>
      </c>
    </row>
    <row r="4" spans="1:11" ht="12.75">
      <c r="A4" s="45" t="s">
        <v>34</v>
      </c>
      <c r="B4" s="46" t="s">
        <v>35</v>
      </c>
      <c r="C4" s="45" t="s">
        <v>34</v>
      </c>
      <c r="D4" s="46" t="s">
        <v>35</v>
      </c>
      <c r="E4" s="5"/>
      <c r="F4" s="45" t="s">
        <v>34</v>
      </c>
      <c r="G4" s="46" t="s">
        <v>35</v>
      </c>
      <c r="H4" s="45" t="s">
        <v>34</v>
      </c>
      <c r="I4" s="54" t="s">
        <v>35</v>
      </c>
      <c r="J4" s="45" t="s">
        <v>34</v>
      </c>
      <c r="K4" s="46" t="s">
        <v>35</v>
      </c>
    </row>
    <row r="5" spans="1:11" ht="12.75">
      <c r="A5" s="45"/>
      <c r="B5" s="46"/>
      <c r="C5" s="45"/>
      <c r="D5" s="46"/>
      <c r="E5" s="5"/>
      <c r="F5" s="45"/>
      <c r="G5" s="46"/>
      <c r="H5" s="45"/>
      <c r="I5" s="54"/>
      <c r="J5" s="45"/>
      <c r="K5" s="46"/>
    </row>
    <row r="6" spans="1:11" ht="12.75">
      <c r="A6" s="47" t="s">
        <v>0</v>
      </c>
      <c r="B6" s="48" t="s">
        <v>2</v>
      </c>
      <c r="C6" s="47" t="s">
        <v>0</v>
      </c>
      <c r="D6" s="48" t="s">
        <v>2</v>
      </c>
      <c r="E6" s="5"/>
      <c r="F6" s="47" t="s">
        <v>0</v>
      </c>
      <c r="G6" s="48" t="s">
        <v>2</v>
      </c>
      <c r="H6" s="45" t="s">
        <v>0</v>
      </c>
      <c r="I6" s="54" t="s">
        <v>2</v>
      </c>
      <c r="J6" s="47" t="s">
        <v>0</v>
      </c>
      <c r="K6" s="48" t="s">
        <v>2</v>
      </c>
    </row>
    <row r="7" spans="1:11" ht="12.75">
      <c r="A7" s="49">
        <v>39.95721377263004</v>
      </c>
      <c r="B7" s="50">
        <v>9.07</v>
      </c>
      <c r="C7" s="51">
        <v>70.8764755992953</v>
      </c>
      <c r="D7" s="52">
        <v>13.59</v>
      </c>
      <c r="E7" s="5"/>
      <c r="F7" s="9">
        <v>66.67784863828831</v>
      </c>
      <c r="G7" s="50">
        <v>14.32</v>
      </c>
      <c r="H7" s="4">
        <v>70.93658552526917</v>
      </c>
      <c r="I7" s="55">
        <v>14.215</v>
      </c>
      <c r="J7" s="51">
        <v>68.04776348721605</v>
      </c>
      <c r="K7" s="52">
        <v>13.66</v>
      </c>
    </row>
    <row r="8" spans="1:11" ht="12.75">
      <c r="A8" s="49">
        <v>67.57149032498829</v>
      </c>
      <c r="B8" s="50">
        <v>13.55</v>
      </c>
      <c r="C8" s="51">
        <v>58.1696933530593</v>
      </c>
      <c r="D8" s="52">
        <v>11.06</v>
      </c>
      <c r="E8" s="5"/>
      <c r="F8" s="9">
        <v>55.25636541192348</v>
      </c>
      <c r="G8" s="50">
        <v>11.89</v>
      </c>
      <c r="H8" s="4">
        <v>59.62303331226503</v>
      </c>
      <c r="I8" s="55">
        <v>11.999</v>
      </c>
      <c r="J8" s="51">
        <v>56.59022392328483</v>
      </c>
      <c r="K8" s="52">
        <v>11.09</v>
      </c>
    </row>
    <row r="9" spans="1:11" ht="12.75">
      <c r="A9" s="49">
        <v>53.369082944898985</v>
      </c>
      <c r="B9" s="50">
        <v>11.04</v>
      </c>
      <c r="C9" s="51">
        <v>67.88270651894126</v>
      </c>
      <c r="D9" s="52">
        <v>12.64</v>
      </c>
      <c r="E9" s="6"/>
      <c r="F9" s="9">
        <v>37.5995658693299</v>
      </c>
      <c r="G9" s="50">
        <v>9.39</v>
      </c>
      <c r="H9" s="4">
        <v>41.47568789520781</v>
      </c>
      <c r="I9" s="55">
        <v>9.373</v>
      </c>
      <c r="J9" s="51">
        <v>68.97780882499693</v>
      </c>
      <c r="K9" s="52">
        <v>12.9</v>
      </c>
    </row>
    <row r="10" spans="1:11" ht="12.75">
      <c r="A10" s="49">
        <v>64.22667036453163</v>
      </c>
      <c r="B10" s="50">
        <v>12.67</v>
      </c>
      <c r="C10" s="51">
        <v>72.58543458922732</v>
      </c>
      <c r="D10" s="52">
        <v>13.465</v>
      </c>
      <c r="E10" s="5"/>
      <c r="F10" s="9">
        <v>27.72158794180866</v>
      </c>
      <c r="G10" s="50">
        <v>8.32</v>
      </c>
      <c r="H10" s="4">
        <v>32.939178257993184</v>
      </c>
      <c r="I10" s="55">
        <v>8.353</v>
      </c>
      <c r="J10" s="51">
        <v>62.26769609018382</v>
      </c>
      <c r="K10" s="52">
        <v>11.665</v>
      </c>
    </row>
    <row r="11" spans="1:11" ht="12.75">
      <c r="A11" s="49">
        <v>65.87291593791048</v>
      </c>
      <c r="B11" s="50">
        <v>13.55</v>
      </c>
      <c r="C11" s="51">
        <v>75.15172195249798</v>
      </c>
      <c r="D11" s="52">
        <v>12.965</v>
      </c>
      <c r="E11" s="7"/>
      <c r="F11" s="9">
        <v>31.199252134188576</v>
      </c>
      <c r="G11" s="50">
        <v>8.63</v>
      </c>
      <c r="H11" s="4">
        <v>36.658252061653656</v>
      </c>
      <c r="I11" s="55">
        <v>8.67</v>
      </c>
      <c r="J11" s="51">
        <v>64.60594899623466</v>
      </c>
      <c r="K11" s="52">
        <v>11.955</v>
      </c>
    </row>
    <row r="12" spans="1:11" ht="12.75">
      <c r="A12" s="49">
        <v>52.46672368212765</v>
      </c>
      <c r="B12" s="50">
        <v>10.625</v>
      </c>
      <c r="C12" s="51">
        <v>49.89797605135283</v>
      </c>
      <c r="D12" s="52">
        <v>9.495</v>
      </c>
      <c r="E12" s="5"/>
      <c r="F12" s="9">
        <v>58.21284095331297</v>
      </c>
      <c r="G12" s="50">
        <v>12.29</v>
      </c>
      <c r="H12" s="4">
        <v>62.55302124029486</v>
      </c>
      <c r="I12" s="55">
        <v>12.314</v>
      </c>
      <c r="J12" s="51">
        <v>75.768377794178</v>
      </c>
      <c r="K12" s="52">
        <v>14.415</v>
      </c>
    </row>
    <row r="13" spans="1:11" ht="12.75">
      <c r="A13" s="49">
        <v>66.06552919586957</v>
      </c>
      <c r="B13" s="50">
        <v>13.62</v>
      </c>
      <c r="C13" s="51">
        <v>74.3053337969935</v>
      </c>
      <c r="D13" s="52">
        <v>13.455</v>
      </c>
      <c r="E13" s="7"/>
      <c r="F13" s="9">
        <v>27.003831271949032</v>
      </c>
      <c r="G13" s="50">
        <v>8.02</v>
      </c>
      <c r="H13" s="4">
        <v>32.82891863623065</v>
      </c>
      <c r="I13" s="55">
        <v>8.023</v>
      </c>
      <c r="J13" s="51">
        <v>65.00983915109934</v>
      </c>
      <c r="K13" s="52">
        <v>11.54</v>
      </c>
    </row>
    <row r="14" spans="1:11" ht="12.75">
      <c r="A14" s="49">
        <v>32.894699400771685</v>
      </c>
      <c r="B14" s="50">
        <v>8.12</v>
      </c>
      <c r="C14" s="51">
        <v>59.27368670913338</v>
      </c>
      <c r="D14" s="52">
        <v>10.615</v>
      </c>
      <c r="E14" s="5"/>
      <c r="F14" s="9">
        <v>46.7541871461801</v>
      </c>
      <c r="G14" s="50">
        <v>10.62</v>
      </c>
      <c r="H14" s="4">
        <v>51.38124858400119</v>
      </c>
      <c r="I14" s="55">
        <v>10.4495</v>
      </c>
      <c r="J14" s="51">
        <v>70.96908018573484</v>
      </c>
      <c r="K14" s="52">
        <v>12.93</v>
      </c>
    </row>
    <row r="15" spans="1:11" ht="12.75">
      <c r="A15" s="49">
        <v>32.00660471971557</v>
      </c>
      <c r="B15" s="50">
        <v>8.03</v>
      </c>
      <c r="C15" s="51">
        <v>37.49722137568374</v>
      </c>
      <c r="D15" s="52">
        <v>8.19</v>
      </c>
      <c r="E15" s="7"/>
      <c r="F15" s="9">
        <v>50.48312425161726</v>
      </c>
      <c r="G15" s="50">
        <v>11.03</v>
      </c>
      <c r="H15" s="4">
        <v>54.31976569792128</v>
      </c>
      <c r="I15" s="55">
        <v>10.948</v>
      </c>
      <c r="J15" s="51">
        <v>75.54335861285645</v>
      </c>
      <c r="K15" s="52">
        <v>13.37</v>
      </c>
    </row>
    <row r="16" spans="1:11" ht="12.75">
      <c r="A16" s="49">
        <v>44.02347334163802</v>
      </c>
      <c r="B16" s="50">
        <v>9.425</v>
      </c>
      <c r="C16" s="51">
        <v>64.3758980964328</v>
      </c>
      <c r="D16" s="52">
        <v>11.34</v>
      </c>
      <c r="E16" s="5"/>
      <c r="F16" s="9">
        <v>29.656959831398456</v>
      </c>
      <c r="G16" s="50">
        <v>8.35</v>
      </c>
      <c r="H16" s="4">
        <v>33.738115450885466</v>
      </c>
      <c r="I16" s="55">
        <v>8.316</v>
      </c>
      <c r="J16" s="51">
        <v>78.77556496206674</v>
      </c>
      <c r="K16" s="52">
        <v>13.955</v>
      </c>
    </row>
    <row r="17" spans="1:11" ht="12.75">
      <c r="A17" s="49">
        <v>44.145143329447606</v>
      </c>
      <c r="B17" s="50">
        <v>9.395</v>
      </c>
      <c r="C17" s="51">
        <v>58.90060048909882</v>
      </c>
      <c r="D17" s="52">
        <v>10.525</v>
      </c>
      <c r="E17" s="7"/>
      <c r="F17" s="9">
        <v>64.57441063623702</v>
      </c>
      <c r="G17" s="50">
        <v>13.57</v>
      </c>
      <c r="J17" s="51">
        <v>75.55931878361308</v>
      </c>
      <c r="K17" s="52">
        <v>13.865</v>
      </c>
    </row>
    <row r="18" spans="1:11" ht="12.75">
      <c r="A18" s="49">
        <v>51.94350176075755</v>
      </c>
      <c r="B18" s="50">
        <v>10.68</v>
      </c>
      <c r="C18" s="51">
        <v>50.971704583628686</v>
      </c>
      <c r="D18" s="52">
        <v>9.34</v>
      </c>
      <c r="E18" s="5"/>
      <c r="F18" s="9">
        <v>52.21136914668324</v>
      </c>
      <c r="G18" s="50">
        <v>11.04</v>
      </c>
      <c r="J18" s="51">
        <v>65.86497995825597</v>
      </c>
      <c r="K18" s="52">
        <v>11.865</v>
      </c>
    </row>
    <row r="19" spans="3:11" ht="12.75">
      <c r="C19" s="51">
        <v>73.42772259477097</v>
      </c>
      <c r="D19" s="52">
        <v>13.315</v>
      </c>
      <c r="E19" s="7"/>
      <c r="F19" s="9">
        <v>64.10894291272949</v>
      </c>
      <c r="G19" s="50">
        <v>12.82</v>
      </c>
      <c r="J19" s="51">
        <v>65.40512863894142</v>
      </c>
      <c r="K19" s="52">
        <v>11.745</v>
      </c>
    </row>
    <row r="20" spans="3:11" ht="12.75">
      <c r="C20" s="51">
        <v>38.17389680309634</v>
      </c>
      <c r="D20" s="52">
        <v>8.03</v>
      </c>
      <c r="E20" s="5"/>
      <c r="F20" s="9">
        <v>54.64532981940784</v>
      </c>
      <c r="G20" s="50">
        <v>12.055</v>
      </c>
      <c r="J20" s="51">
        <v>82.31088484847203</v>
      </c>
      <c r="K20" s="52">
        <v>14.685</v>
      </c>
    </row>
    <row r="21" spans="3:11" ht="12.75">
      <c r="C21" s="51">
        <v>72.58543458922732</v>
      </c>
      <c r="D21" s="52">
        <v>13.465</v>
      </c>
      <c r="E21" s="7"/>
      <c r="F21" s="9">
        <v>58.95908641104592</v>
      </c>
      <c r="G21" s="50">
        <v>12.76</v>
      </c>
      <c r="J21" s="51">
        <v>75.54335861285647</v>
      </c>
      <c r="K21" s="52">
        <v>13.48</v>
      </c>
    </row>
    <row r="22" spans="3:11" ht="12.75">
      <c r="C22" s="51">
        <v>75.15172195249798</v>
      </c>
      <c r="D22" s="52">
        <v>12.965</v>
      </c>
      <c r="E22" s="5"/>
      <c r="F22" s="9">
        <v>64.82262065149123</v>
      </c>
      <c r="G22" s="50">
        <v>13.71</v>
      </c>
      <c r="J22" s="51">
        <v>79.68415937301305</v>
      </c>
      <c r="K22" s="52">
        <v>14.055</v>
      </c>
    </row>
    <row r="23" spans="3:11" ht="12.75">
      <c r="C23" s="51">
        <v>49.89797605135283</v>
      </c>
      <c r="D23" s="52">
        <v>9.495</v>
      </c>
      <c r="E23" s="7"/>
      <c r="F23" s="9">
        <v>67.39479675786075</v>
      </c>
      <c r="G23" s="50">
        <v>14.16</v>
      </c>
      <c r="J23" s="51">
        <v>87.58365410599234</v>
      </c>
      <c r="K23" s="52">
        <v>16.25</v>
      </c>
    </row>
    <row r="24" spans="3:11" ht="12.75">
      <c r="C24" s="51">
        <v>74.3053337969935</v>
      </c>
      <c r="D24" s="52">
        <v>13.455</v>
      </c>
      <c r="E24" s="5"/>
      <c r="F24" s="9">
        <v>76.62717227688583</v>
      </c>
      <c r="G24" s="50">
        <v>16.68</v>
      </c>
      <c r="J24" s="51">
        <v>53.3754690377382</v>
      </c>
      <c r="K24" s="52">
        <v>9.625</v>
      </c>
    </row>
    <row r="25" spans="3:11" ht="12.75">
      <c r="C25" s="51">
        <v>59.27368670913338</v>
      </c>
      <c r="D25" s="52">
        <v>10.615</v>
      </c>
      <c r="E25" s="7"/>
      <c r="F25" s="9">
        <v>70.96345036290211</v>
      </c>
      <c r="G25" s="50">
        <v>14.77</v>
      </c>
      <c r="J25" s="51">
        <v>69.34308803819887</v>
      </c>
      <c r="K25" s="52">
        <v>12.055</v>
      </c>
    </row>
    <row r="26" spans="3:11" ht="12.75">
      <c r="C26" s="51">
        <v>37.49722137568374</v>
      </c>
      <c r="D26" s="52">
        <v>8.19</v>
      </c>
      <c r="E26" s="5"/>
      <c r="F26" s="9">
        <v>72.8091301833647</v>
      </c>
      <c r="G26" s="50">
        <v>15.53</v>
      </c>
      <c r="J26" s="51">
        <v>67.06816955378324</v>
      </c>
      <c r="K26" s="52">
        <v>11.775</v>
      </c>
    </row>
    <row r="27" spans="3:11" ht="12.75">
      <c r="C27" s="51">
        <v>64.3758980964328</v>
      </c>
      <c r="D27" s="52">
        <v>11.34</v>
      </c>
      <c r="E27" s="7"/>
      <c r="F27" s="9">
        <v>74.45849145220875</v>
      </c>
      <c r="G27" s="50">
        <v>15.73</v>
      </c>
      <c r="J27" s="51">
        <v>89.64123777755883</v>
      </c>
      <c r="K27" s="52">
        <v>16.42</v>
      </c>
    </row>
    <row r="28" spans="3:11" ht="12.75">
      <c r="C28" s="51">
        <v>58.90060048909882</v>
      </c>
      <c r="D28" s="52">
        <v>10.525</v>
      </c>
      <c r="E28" s="7"/>
      <c r="F28" s="9">
        <v>62.49476693466237</v>
      </c>
      <c r="G28" s="50">
        <v>12.96</v>
      </c>
      <c r="J28" s="51">
        <v>74.85545284619509</v>
      </c>
      <c r="K28" s="52">
        <v>12.755</v>
      </c>
    </row>
    <row r="29" spans="3:11" ht="12.75">
      <c r="C29" s="51">
        <v>50.971704583628686</v>
      </c>
      <c r="D29" s="52">
        <v>9.34</v>
      </c>
      <c r="E29" s="6"/>
      <c r="F29" s="9">
        <v>77.33125664913177</v>
      </c>
      <c r="G29" s="50">
        <v>17.115</v>
      </c>
      <c r="J29" s="51">
        <v>72.11050145629565</v>
      </c>
      <c r="K29" s="52">
        <v>12.64</v>
      </c>
    </row>
    <row r="30" spans="3:11" ht="12.75">
      <c r="C30" s="51">
        <v>73.42772259477097</v>
      </c>
      <c r="D30" s="52">
        <v>13.315</v>
      </c>
      <c r="F30" s="9">
        <v>59.69063918145087</v>
      </c>
      <c r="G30" s="50">
        <v>12.13</v>
      </c>
      <c r="J30" s="51">
        <v>75.61506404440728</v>
      </c>
      <c r="K30" s="52">
        <v>13.325</v>
      </c>
    </row>
    <row r="31" spans="3:11" ht="12.75">
      <c r="C31" s="51">
        <v>38.17389680309634</v>
      </c>
      <c r="D31" s="52">
        <v>8.03</v>
      </c>
      <c r="F31" s="9">
        <v>63.11048094238796</v>
      </c>
      <c r="G31" s="50">
        <v>13.065</v>
      </c>
      <c r="J31" s="51">
        <v>80.49835189654526</v>
      </c>
      <c r="K31" s="52">
        <v>15.49</v>
      </c>
    </row>
    <row r="32" spans="6:11" ht="12.75">
      <c r="F32" s="9">
        <v>63.93971495406552</v>
      </c>
      <c r="G32" s="50">
        <v>13.005</v>
      </c>
      <c r="J32" s="51">
        <v>70.46405143814621</v>
      </c>
      <c r="K32" s="52">
        <v>13.055</v>
      </c>
    </row>
    <row r="33" spans="6:11" ht="12.75">
      <c r="F33" s="9">
        <v>63.73151475575432</v>
      </c>
      <c r="G33" s="50">
        <v>13.04</v>
      </c>
      <c r="J33" s="51">
        <v>90.92262761305076</v>
      </c>
      <c r="K33" s="52">
        <v>16.82</v>
      </c>
    </row>
    <row r="34" spans="6:11" ht="12.75">
      <c r="F34" s="9">
        <v>59.887203103350416</v>
      </c>
      <c r="G34" s="50">
        <v>12.105</v>
      </c>
      <c r="J34" s="51">
        <v>49.84828158740467</v>
      </c>
      <c r="K34" s="52">
        <v>9.79</v>
      </c>
    </row>
    <row r="35" spans="6:11" ht="12.75">
      <c r="F35" s="9">
        <v>77.82532719146855</v>
      </c>
      <c r="G35" s="50">
        <v>17.115</v>
      </c>
      <c r="J35" s="51">
        <v>71.56726231501868</v>
      </c>
      <c r="K35" s="52">
        <v>13.7</v>
      </c>
    </row>
    <row r="36" spans="6:11" ht="12.75">
      <c r="F36" s="9">
        <v>58.81479576868408</v>
      </c>
      <c r="G36" s="50">
        <v>12.83</v>
      </c>
      <c r="J36" s="51">
        <v>80.75420554147229</v>
      </c>
      <c r="K36" s="52">
        <v>15.43</v>
      </c>
    </row>
    <row r="37" spans="6:11" ht="12.75">
      <c r="F37" s="9">
        <v>64.4587977226875</v>
      </c>
      <c r="G37" s="50">
        <v>13.65</v>
      </c>
      <c r="J37" s="51">
        <v>51.18279088821814</v>
      </c>
      <c r="K37" s="52">
        <v>9.695</v>
      </c>
    </row>
    <row r="38" spans="6:11" ht="12.75">
      <c r="F38" s="9">
        <v>67.67363920106602</v>
      </c>
      <c r="G38" s="50">
        <v>14.21</v>
      </c>
      <c r="J38" s="51">
        <v>72.11050145629565</v>
      </c>
      <c r="K38" s="52">
        <v>12.89</v>
      </c>
    </row>
    <row r="39" spans="6:11" ht="12.75">
      <c r="F39" s="9">
        <v>70.345949244743</v>
      </c>
      <c r="G39" s="50">
        <v>14.71</v>
      </c>
      <c r="J39" s="51">
        <v>70.9507005383023</v>
      </c>
      <c r="K39" s="52">
        <v>12.745</v>
      </c>
    </row>
    <row r="40" spans="6:11" ht="12.75">
      <c r="F40" s="9">
        <v>74.05278132740895</v>
      </c>
      <c r="G40" s="50">
        <v>15.59</v>
      </c>
      <c r="J40" s="51">
        <v>76.38496147953597</v>
      </c>
      <c r="K40" s="52">
        <v>13.13</v>
      </c>
    </row>
    <row r="41" spans="6:11" ht="12.75">
      <c r="F41" s="9">
        <v>55.236693653726455</v>
      </c>
      <c r="G41" s="50">
        <v>12.04</v>
      </c>
      <c r="J41" s="51">
        <v>70.75670469749086</v>
      </c>
      <c r="K41" s="52">
        <v>12.11</v>
      </c>
    </row>
    <row r="42" spans="6:11" ht="12.75">
      <c r="F42" s="9">
        <v>73.81618657559123</v>
      </c>
      <c r="G42" s="50">
        <v>15.77</v>
      </c>
      <c r="J42" s="51">
        <v>65.42614519841015</v>
      </c>
      <c r="K42" s="52">
        <v>11.715</v>
      </c>
    </row>
    <row r="43" spans="6:11" ht="12.75">
      <c r="F43" s="9">
        <v>76.94421319045021</v>
      </c>
      <c r="G43" s="50">
        <v>16.61</v>
      </c>
      <c r="J43" s="51">
        <v>72.0571411797067</v>
      </c>
      <c r="K43" s="52">
        <v>12.78</v>
      </c>
    </row>
    <row r="44" spans="6:11" ht="12.75">
      <c r="F44" s="9">
        <v>79.93418822677968</v>
      </c>
      <c r="G44" s="50">
        <v>18.455</v>
      </c>
      <c r="J44" s="51">
        <v>75.5752642947207</v>
      </c>
      <c r="K44" s="52">
        <v>13.365</v>
      </c>
    </row>
    <row r="45" spans="6:11" ht="12.75">
      <c r="F45" s="9">
        <v>79.94810314196842</v>
      </c>
      <c r="G45" s="50">
        <v>17.99</v>
      </c>
      <c r="J45" s="51">
        <v>87.5531796912551</v>
      </c>
      <c r="K45" s="52">
        <v>16.24</v>
      </c>
    </row>
    <row r="46" spans="6:11" ht="12.75">
      <c r="F46" s="9">
        <v>43.332263504492815</v>
      </c>
      <c r="G46" s="50">
        <v>9.74</v>
      </c>
      <c r="J46" s="51">
        <v>87.31607481734774</v>
      </c>
      <c r="K46" s="52">
        <v>16.43</v>
      </c>
    </row>
    <row r="47" spans="6:7" ht="12.75">
      <c r="F47" s="9">
        <v>64.73369391848112</v>
      </c>
      <c r="G47" s="50">
        <v>13.39</v>
      </c>
    </row>
    <row r="48" spans="6:7" ht="12.75">
      <c r="F48" s="9">
        <v>56.43895719061328</v>
      </c>
      <c r="G48" s="50">
        <v>11.79</v>
      </c>
    </row>
    <row r="49" spans="6:7" ht="12.75">
      <c r="F49" s="9">
        <v>65.57680450167756</v>
      </c>
      <c r="G49" s="50">
        <v>13.455</v>
      </c>
    </row>
    <row r="50" spans="6:7" ht="12.75">
      <c r="F50" s="9">
        <v>42.746667808920336</v>
      </c>
      <c r="G50" s="50">
        <v>9.52</v>
      </c>
    </row>
    <row r="51" spans="6:7" ht="12.75">
      <c r="F51" s="9">
        <v>56.62503661863024</v>
      </c>
      <c r="G51" s="50">
        <v>11.74</v>
      </c>
    </row>
    <row r="52" spans="6:7" ht="12.75">
      <c r="F52" s="9">
        <v>64.62328169524028</v>
      </c>
      <c r="G52" s="50">
        <v>13.38</v>
      </c>
    </row>
    <row r="53" spans="6:7" ht="12.75">
      <c r="F53" s="9">
        <v>56.31183443096657</v>
      </c>
      <c r="G53" s="50">
        <v>11.835</v>
      </c>
    </row>
    <row r="54" spans="6:7" ht="12.75">
      <c r="F54" s="9">
        <v>42.05240800498037</v>
      </c>
      <c r="G54" s="50">
        <v>9.465</v>
      </c>
    </row>
    <row r="55" spans="6:7" ht="12.75">
      <c r="F55" s="9">
        <v>65.4248024956581</v>
      </c>
      <c r="G55" s="50">
        <v>13.47</v>
      </c>
    </row>
    <row r="56" spans="6:7" ht="12.75">
      <c r="F56" s="9">
        <v>83.99070436766706</v>
      </c>
      <c r="G56" s="50">
        <v>18.8</v>
      </c>
    </row>
    <row r="57" spans="6:7" ht="12.75">
      <c r="F57" s="9">
        <v>57.24929953853858</v>
      </c>
      <c r="G57" s="50">
        <v>11.83</v>
      </c>
    </row>
    <row r="58" spans="6:7" ht="12.75">
      <c r="F58" s="9">
        <v>42.89458948872903</v>
      </c>
      <c r="G58" s="56">
        <v>9.735</v>
      </c>
    </row>
    <row r="59" spans="6:7" ht="12.75">
      <c r="F59" s="9">
        <v>83.99070436766709</v>
      </c>
      <c r="G59" s="50">
        <v>18.725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Entomology</dc:creator>
  <cp:keywords/>
  <dc:description/>
  <cp:lastModifiedBy>Entomology</cp:lastModifiedBy>
  <dcterms:created xsi:type="dcterms:W3CDTF">2002-09-23T04:17:58Z</dcterms:created>
  <dcterms:modified xsi:type="dcterms:W3CDTF">2002-10-23T07:37:55Z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