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imarybusinesscomau-my.sharepoint.com/personal/chris_primarybusiness_com_au/Documents/_Business/NGSE 25-29/Events/"/>
    </mc:Choice>
  </mc:AlternateContent>
  <xr:revisionPtr revIDLastSave="0" documentId="8_{3768C62D-B894-4D4C-A941-4CEDEF53775B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Manual Cost benefit Example" sheetId="8" r:id="rId1"/>
    <sheet name="Capital Costs Examples" sheetId="9" r:id="rId2"/>
  </sheets>
  <definedNames>
    <definedName name="_xlnm.Print_Area" localSheetId="0">'Manual Cost benefit Example'!$B$1:$G$38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8" l="1"/>
  <c r="I38" i="8"/>
  <c r="I31" i="8"/>
  <c r="I33" i="8" s="1"/>
  <c r="I35" i="8" s="1"/>
  <c r="I37" i="8" s="1"/>
  <c r="I18" i="8"/>
  <c r="I10" i="8"/>
  <c r="E25" i="8"/>
  <c r="E24" i="8"/>
  <c r="E21" i="8"/>
  <c r="E12" i="8"/>
  <c r="E23" i="8" s="1"/>
  <c r="E10" i="8"/>
  <c r="E26" i="8"/>
  <c r="G38" i="8"/>
  <c r="G31" i="8"/>
  <c r="G18" i="8"/>
  <c r="G10" i="8"/>
  <c r="E16" i="8" l="1"/>
  <c r="E17" i="8"/>
  <c r="E31" i="8"/>
  <c r="E15" i="8"/>
  <c r="E18" i="8" s="1"/>
  <c r="G33" i="8"/>
  <c r="G35" i="8" s="1"/>
  <c r="G37" i="8" s="1"/>
  <c r="E33" i="8" l="1"/>
  <c r="E35" i="8" s="1"/>
  <c r="E37" i="8" l="1"/>
  <c r="E38" i="8"/>
</calcChain>
</file>

<file path=xl/sharedStrings.xml><?xml version="1.0" encoding="utf-8"?>
<sst xmlns="http://schemas.openxmlformats.org/spreadsheetml/2006/main" count="125" uniqueCount="108">
  <si>
    <t>Financial gains from storage</t>
  </si>
  <si>
    <t>Example $/t</t>
  </si>
  <si>
    <r>
      <t xml:space="preserve"> </t>
    </r>
    <r>
      <rPr>
        <b/>
        <i/>
        <sz val="11"/>
        <color theme="1"/>
        <rFont val="Calibri"/>
        <family val="2"/>
        <scheme val="minor"/>
      </rPr>
      <t>$/t</t>
    </r>
  </si>
  <si>
    <t>A</t>
  </si>
  <si>
    <t>Harvest logistics/timeliness</t>
  </si>
  <si>
    <r>
      <t xml:space="preserve">Grain price x reduction in value after damage </t>
    </r>
    <r>
      <rPr>
        <i/>
        <sz val="11"/>
        <color theme="1"/>
        <rFont val="Calibri"/>
        <family val="2"/>
        <scheme val="minor"/>
      </rPr>
      <t xml:space="preserve">% </t>
    </r>
    <r>
      <rPr>
        <sz val="11"/>
        <color theme="1"/>
        <rFont val="Calibri"/>
        <family val="2"/>
        <scheme val="minor"/>
      </rPr>
      <t xml:space="preserve">x probability of damage </t>
    </r>
    <r>
      <rPr>
        <i/>
        <sz val="11"/>
        <color theme="1"/>
        <rFont val="Calibri"/>
        <family val="2"/>
        <scheme val="minor"/>
      </rPr>
      <t>%</t>
    </r>
  </si>
  <si>
    <t>C</t>
  </si>
  <si>
    <t>Seasonal trends in market</t>
  </si>
  <si>
    <t>Post harvest grain price - harvest grain price</t>
  </si>
  <si>
    <t>B</t>
  </si>
  <si>
    <t>Local market gain (feed to feedlot)</t>
  </si>
  <si>
    <t>D</t>
  </si>
  <si>
    <t>Freight (peak vs out-of-season rate)</t>
  </si>
  <si>
    <r>
      <t xml:space="preserve">Peak rate </t>
    </r>
    <r>
      <rPr>
        <i/>
        <sz val="11"/>
        <color theme="1"/>
        <rFont val="Calibri"/>
        <family val="2"/>
        <scheme val="minor"/>
      </rPr>
      <t>$/t</t>
    </r>
    <r>
      <rPr>
        <sz val="11"/>
        <color theme="1"/>
        <rFont val="Calibri"/>
        <family val="2"/>
        <scheme val="minor"/>
      </rPr>
      <t xml:space="preserve"> - post harvest rate </t>
    </r>
    <r>
      <rPr>
        <i/>
        <sz val="11"/>
        <color theme="1"/>
        <rFont val="Calibri"/>
        <family val="2"/>
        <scheme val="minor"/>
      </rPr>
      <t>$/t</t>
    </r>
  </si>
  <si>
    <t>E</t>
  </si>
  <si>
    <t>Cleaning to improve the grade</t>
  </si>
  <si>
    <t>Clean grain price - original grain  price - cleaning costs - shrinkage</t>
  </si>
  <si>
    <t>F</t>
  </si>
  <si>
    <t>Blending to lift average grade</t>
  </si>
  <si>
    <t>Blended price - ((low grade price x %mix) + (high grade price x %mix))</t>
  </si>
  <si>
    <t>G</t>
  </si>
  <si>
    <t>Drying for early harvest</t>
  </si>
  <si>
    <t>H</t>
  </si>
  <si>
    <t>Other benefits</t>
  </si>
  <si>
    <t>I</t>
  </si>
  <si>
    <t>Total benefits</t>
  </si>
  <si>
    <t>Sum of benefits</t>
  </si>
  <si>
    <t>J</t>
  </si>
  <si>
    <t>Capital cost</t>
  </si>
  <si>
    <t>Infrastructure cost / storage capacity</t>
  </si>
  <si>
    <t>Fixed costs</t>
  </si>
  <si>
    <t>K</t>
  </si>
  <si>
    <t>Annualised depreciation cost</t>
  </si>
  <si>
    <r>
      <t xml:space="preserve">Capital cost </t>
    </r>
    <r>
      <rPr>
        <i/>
        <sz val="11"/>
        <color theme="1"/>
        <rFont val="Calibri"/>
        <family val="2"/>
        <scheme val="minor"/>
      </rPr>
      <t>$/t</t>
    </r>
    <r>
      <rPr>
        <sz val="11"/>
        <color theme="1"/>
        <rFont val="Calibri"/>
        <family val="2"/>
        <scheme val="minor"/>
      </rPr>
      <t xml:space="preserve"> / expected life of storage </t>
    </r>
    <r>
      <rPr>
        <i/>
        <sz val="11"/>
        <color theme="1"/>
        <rFont val="Calibri"/>
        <family val="2"/>
        <scheme val="minor"/>
      </rPr>
      <t>eg 30yrs</t>
    </r>
  </si>
  <si>
    <t>L</t>
  </si>
  <si>
    <t>Opportunity cost on capital</t>
  </si>
  <si>
    <r>
      <t xml:space="preserve">Capital cost </t>
    </r>
    <r>
      <rPr>
        <i/>
        <sz val="11"/>
        <color theme="1"/>
        <rFont val="Calibri"/>
        <family val="2"/>
        <scheme val="minor"/>
      </rPr>
      <t>$/t</t>
    </r>
    <r>
      <rPr>
        <sz val="11"/>
        <color theme="1"/>
        <rFont val="Calibri"/>
        <family val="2"/>
        <scheme val="minor"/>
      </rPr>
      <t xml:space="preserve"> x opportunity or interest rate </t>
    </r>
    <r>
      <rPr>
        <i/>
        <sz val="11"/>
        <color theme="1"/>
        <rFont val="Calibri"/>
        <family val="2"/>
        <scheme val="minor"/>
      </rPr>
      <t>eg 6%</t>
    </r>
    <r>
      <rPr>
        <sz val="11"/>
        <color theme="1"/>
        <rFont val="Calibri"/>
        <family val="2"/>
        <scheme val="minor"/>
      </rPr>
      <t xml:space="preserve"> / 2</t>
    </r>
  </si>
  <si>
    <t>Insurance cost</t>
  </si>
  <si>
    <t>Capital cost x 0.3%</t>
  </si>
  <si>
    <t>M</t>
  </si>
  <si>
    <t>Total fixed costs</t>
  </si>
  <si>
    <t>Sum of fixed costs</t>
  </si>
  <si>
    <t>Variable costs</t>
  </si>
  <si>
    <t>N</t>
  </si>
  <si>
    <t>Storage hygiene</t>
  </si>
  <si>
    <r>
      <t xml:space="preserve">(Labour rate </t>
    </r>
    <r>
      <rPr>
        <i/>
        <sz val="11"/>
        <color theme="1"/>
        <rFont val="Calibri"/>
        <family val="2"/>
        <scheme val="minor"/>
      </rPr>
      <t>$/hr</t>
    </r>
    <r>
      <rPr>
        <sz val="11"/>
        <color theme="1"/>
        <rFont val="Calibri"/>
        <family val="2"/>
        <scheme val="minor"/>
      </rPr>
      <t xml:space="preserve"> x time to clean </t>
    </r>
    <r>
      <rPr>
        <i/>
        <sz val="11"/>
        <color theme="1"/>
        <rFont val="Calibri"/>
        <family val="2"/>
        <scheme val="minor"/>
      </rPr>
      <t>hrs</t>
    </r>
    <r>
      <rPr>
        <sz val="11"/>
        <color theme="1"/>
        <rFont val="Calibri"/>
        <family val="2"/>
        <scheme val="minor"/>
      </rPr>
      <t xml:space="preserve"> / storage capacity) + structural treatment</t>
    </r>
  </si>
  <si>
    <t>O</t>
  </si>
  <si>
    <t>Aeration cooling</t>
  </si>
  <si>
    <t>Indicatively 50c for the first month then 20c per month /t</t>
  </si>
  <si>
    <t>P</t>
  </si>
  <si>
    <t>Repairs and maintenance</t>
  </si>
  <si>
    <r>
      <t xml:space="preserve">Estimate eg. capital cost </t>
    </r>
    <r>
      <rPr>
        <i/>
        <sz val="11"/>
        <color theme="1"/>
        <rFont val="Calibri"/>
        <family val="2"/>
        <scheme val="minor"/>
      </rPr>
      <t>$/t x 0.25</t>
    </r>
    <r>
      <rPr>
        <sz val="11"/>
        <color theme="1"/>
        <rFont val="Calibri"/>
        <family val="2"/>
        <scheme val="minor"/>
      </rPr>
      <t>%</t>
    </r>
  </si>
  <si>
    <t>Q</t>
  </si>
  <si>
    <t>Inload/outload time and fuel</t>
  </si>
  <si>
    <r>
      <t xml:space="preserve">Labour rate </t>
    </r>
    <r>
      <rPr>
        <i/>
        <sz val="11"/>
        <color theme="1"/>
        <rFont val="Calibri"/>
        <family val="2"/>
        <scheme val="minor"/>
      </rPr>
      <t>$/hr</t>
    </r>
    <r>
      <rPr>
        <sz val="11"/>
        <color theme="1"/>
        <rFont val="Calibri"/>
        <family val="2"/>
        <scheme val="minor"/>
      </rPr>
      <t xml:space="preserve"> / 60 minutes / auger rate </t>
    </r>
    <r>
      <rPr>
        <i/>
        <sz val="11"/>
        <color theme="1"/>
        <rFont val="Calibri"/>
        <family val="2"/>
        <scheme val="minor"/>
      </rPr>
      <t>t/m x</t>
    </r>
    <r>
      <rPr>
        <sz val="11"/>
        <color theme="1"/>
        <rFont val="Calibri"/>
        <family val="2"/>
        <scheme val="minor"/>
      </rPr>
      <t xml:space="preserve"> 3</t>
    </r>
  </si>
  <si>
    <t>R</t>
  </si>
  <si>
    <t>Time to monitor and manage</t>
  </si>
  <si>
    <r>
      <t xml:space="preserve">Labour rate </t>
    </r>
    <r>
      <rPr>
        <i/>
        <sz val="11"/>
        <color theme="1"/>
        <rFont val="Calibri"/>
        <family val="2"/>
        <scheme val="minor"/>
      </rPr>
      <t>$/hr</t>
    </r>
    <r>
      <rPr>
        <sz val="11"/>
        <color theme="1"/>
        <rFont val="Calibri"/>
        <family val="2"/>
        <scheme val="minor"/>
      </rPr>
      <t xml:space="preserve"> x total time to manage </t>
    </r>
    <r>
      <rPr>
        <i/>
        <sz val="11"/>
        <color theme="1"/>
        <rFont val="Calibri"/>
        <family val="2"/>
        <scheme val="minor"/>
      </rPr>
      <t>hrs</t>
    </r>
    <r>
      <rPr>
        <sz val="11"/>
        <color theme="1"/>
        <rFont val="Calibri"/>
        <family val="2"/>
        <scheme val="minor"/>
      </rPr>
      <t xml:space="preserve"> / storage capacity</t>
    </r>
  </si>
  <si>
    <t>S</t>
  </si>
  <si>
    <t>Opportunity cost of stored grain</t>
  </si>
  <si>
    <r>
      <t>Grain price x opportunity or interest rate eg 6</t>
    </r>
    <r>
      <rPr>
        <i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/ 12 x No. months stored</t>
    </r>
  </si>
  <si>
    <t>T</t>
  </si>
  <si>
    <t>Insect treatment cost</t>
  </si>
  <si>
    <r>
      <t xml:space="preserve">Treatment cost </t>
    </r>
    <r>
      <rPr>
        <i/>
        <sz val="11"/>
        <color theme="1"/>
        <rFont val="Calibri"/>
        <family val="2"/>
        <scheme val="minor"/>
      </rPr>
      <t>$/t</t>
    </r>
    <r>
      <rPr>
        <sz val="11"/>
        <color theme="1"/>
        <rFont val="Calibri"/>
        <family val="2"/>
        <scheme val="minor"/>
      </rPr>
      <t xml:space="preserve"> x No. of treatments</t>
    </r>
  </si>
  <si>
    <t>U</t>
  </si>
  <si>
    <t>Cost of bags or bunker tarp</t>
  </si>
  <si>
    <r>
      <t xml:space="preserve">Price of bag / bag capacity </t>
    </r>
    <r>
      <rPr>
        <i/>
        <sz val="11"/>
        <color theme="1"/>
        <rFont val="Calibri"/>
        <family val="2"/>
        <scheme val="minor"/>
      </rPr>
      <t>tonne</t>
    </r>
  </si>
  <si>
    <t>V</t>
  </si>
  <si>
    <t>Shrinkage (spilt/lost grain)</t>
  </si>
  <si>
    <r>
      <t xml:space="preserve">Grain price </t>
    </r>
    <r>
      <rPr>
        <i/>
        <sz val="11"/>
        <color theme="1"/>
        <rFont val="Calibri"/>
        <family val="2"/>
        <scheme val="minor"/>
      </rPr>
      <t>$/t</t>
    </r>
    <r>
      <rPr>
        <sz val="11"/>
        <color theme="1"/>
        <rFont val="Calibri"/>
        <family val="2"/>
        <scheme val="minor"/>
      </rPr>
      <t xml:space="preserve"> x percentage lost </t>
    </r>
    <r>
      <rPr>
        <i/>
        <sz val="11"/>
        <color theme="1"/>
        <rFont val="Calibri"/>
        <family val="2"/>
        <scheme val="minor"/>
      </rPr>
      <t>eg 0.2%</t>
    </r>
  </si>
  <si>
    <t>W</t>
  </si>
  <si>
    <t>Drying costs (optional)</t>
  </si>
  <si>
    <t>Total drying costs / total tonne dried</t>
  </si>
  <si>
    <t>X</t>
  </si>
  <si>
    <t>Total variable costs</t>
  </si>
  <si>
    <t>Sum of variable costs</t>
  </si>
  <si>
    <t>Y</t>
  </si>
  <si>
    <t>Total cost of storage</t>
  </si>
  <si>
    <t>Total fixed costs + total variable costs</t>
  </si>
  <si>
    <t>Z</t>
  </si>
  <si>
    <t>Profit/Loss on storage</t>
  </si>
  <si>
    <t>Total benefits - total costs of storage</t>
  </si>
  <si>
    <t>Return on investment</t>
  </si>
  <si>
    <t>Profit or loss / capital cost x 100</t>
  </si>
  <si>
    <r>
      <t xml:space="preserve">Payback period </t>
    </r>
    <r>
      <rPr>
        <b/>
        <i/>
        <sz val="11"/>
        <color theme="1"/>
        <rFont val="Calibri"/>
        <family val="2"/>
        <scheme val="minor"/>
      </rPr>
      <t>yrs</t>
    </r>
  </si>
  <si>
    <t>Capital cost / profit or loss on storage</t>
  </si>
  <si>
    <t>Example is grain at $320 stored for 6 months</t>
  </si>
  <si>
    <t>Capital cost by region as of 2026</t>
  </si>
  <si>
    <t>Western GRDC region nominal storage investment costs</t>
  </si>
  <si>
    <t>Average cost/t</t>
  </si>
  <si>
    <t>Range min cost/t</t>
  </si>
  <si>
    <t>Range max cost/t</t>
  </si>
  <si>
    <t>Transportable silos 
(50t to 150t capacity)</t>
  </si>
  <si>
    <t>Build-on-site cone-bottom silos 
(150t to 500t)</t>
  </si>
  <si>
    <t>Large flat-bottom silos 
(500t to 4000t)</t>
  </si>
  <si>
    <t>Northern GRDC region nominal storage investment costs</t>
  </si>
  <si>
    <t>Southern GRDC region nominal storage investment costs</t>
  </si>
  <si>
    <t>Nationally</t>
  </si>
  <si>
    <t>2000t Average cost/t</t>
  </si>
  <si>
    <t>6000t Average cost/t</t>
  </si>
  <si>
    <t>10,000t Average cost/t</t>
  </si>
  <si>
    <t>Sheds (2000t to 10,000t)</t>
  </si>
  <si>
    <t>500t Average cost/t</t>
  </si>
  <si>
    <t>1000t Average cost/t</t>
  </si>
  <si>
    <t>Bunkers (500t to 2,000t)</t>
  </si>
  <si>
    <t xml:space="preserve">Nationally </t>
  </si>
  <si>
    <t>200-550t Avearge cost/t</t>
  </si>
  <si>
    <t>Grain bags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</si>
</sst>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&quot;$&quot;#,##0.00"/>
    <numFmt numFmtId="166" formatCode="0.0%"/>
    <numFmt numFmtId="167" formatCode="&quot;$&quot;#,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7D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8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right" indent="1"/>
    </xf>
    <xf numFmtId="0" fontId="2" fillId="0" borderId="0" xfId="0" applyFont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0" fillId="0" borderId="3" xfId="0" applyBorder="1"/>
    <xf numFmtId="164" fontId="0" fillId="0" borderId="0" xfId="0" applyNumberFormat="1"/>
    <xf numFmtId="165" fontId="2" fillId="0" borderId="0" xfId="0" applyNumberFormat="1" applyFont="1"/>
    <xf numFmtId="0" fontId="0" fillId="0" borderId="0" xfId="0" applyAlignment="1">
      <alignment horizontal="left"/>
    </xf>
    <xf numFmtId="165" fontId="0" fillId="0" borderId="0" xfId="0" applyNumberFormat="1"/>
    <xf numFmtId="0" fontId="2" fillId="0" borderId="1" xfId="0" applyFont="1" applyBorder="1"/>
    <xf numFmtId="0" fontId="2" fillId="0" borderId="5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10" fontId="1" fillId="0" borderId="0" xfId="1" applyNumberFormat="1" applyFont="1" applyBorder="1" applyProtection="1"/>
    <xf numFmtId="165" fontId="2" fillId="0" borderId="5" xfId="0" applyNumberFormat="1" applyFont="1" applyBorder="1"/>
    <xf numFmtId="0" fontId="5" fillId="0" borderId="0" xfId="0" applyFont="1" applyAlignment="1">
      <alignment horizontal="center"/>
    </xf>
    <xf numFmtId="1" fontId="0" fillId="0" borderId="0" xfId="0" applyNumberFormat="1"/>
    <xf numFmtId="166" fontId="2" fillId="0" borderId="0" xfId="1" applyNumberFormat="1" applyFont="1" applyBorder="1" applyProtection="1"/>
    <xf numFmtId="164" fontId="0" fillId="3" borderId="4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5" fontId="2" fillId="3" borderId="3" xfId="0" applyNumberFormat="1" applyFont="1" applyFill="1" applyBorder="1"/>
    <xf numFmtId="165" fontId="2" fillId="4" borderId="6" xfId="0" applyNumberFormat="1" applyFont="1" applyFill="1" applyBorder="1"/>
    <xf numFmtId="166" fontId="2" fillId="4" borderId="1" xfId="1" applyNumberFormat="1" applyFont="1" applyFill="1" applyBorder="1" applyProtection="1"/>
    <xf numFmtId="1" fontId="0" fillId="4" borderId="1" xfId="0" applyNumberFormat="1" applyFill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5" borderId="1" xfId="0" applyNumberFormat="1" applyFill="1" applyBorder="1"/>
    <xf numFmtId="165" fontId="0" fillId="5" borderId="1" xfId="0" applyNumberFormat="1" applyFill="1" applyBorder="1"/>
    <xf numFmtId="165" fontId="0" fillId="5" borderId="0" xfId="0" applyNumberFormat="1" applyFill="1"/>
    <xf numFmtId="165" fontId="2" fillId="5" borderId="3" xfId="0" applyNumberFormat="1" applyFont="1" applyFill="1" applyBorder="1"/>
    <xf numFmtId="165" fontId="0" fillId="5" borderId="4" xfId="0" applyNumberFormat="1" applyFill="1" applyBorder="1"/>
    <xf numFmtId="0" fontId="0" fillId="3" borderId="0" xfId="0" applyFill="1" applyAlignment="1">
      <alignment horizontal="right" indent="1"/>
    </xf>
    <xf numFmtId="0" fontId="0" fillId="5" borderId="0" xfId="0" applyFill="1" applyAlignment="1">
      <alignment horizontal="right" indent="1"/>
    </xf>
    <xf numFmtId="0" fontId="0" fillId="2" borderId="0" xfId="0" applyFill="1" applyAlignment="1">
      <alignment horizontal="right" indent="1"/>
    </xf>
    <xf numFmtId="0" fontId="0" fillId="4" borderId="0" xfId="0" applyFill="1" applyAlignment="1">
      <alignment horizontal="right" indent="1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0" xfId="0" applyNumberFormat="1" applyFill="1"/>
    <xf numFmtId="165" fontId="2" fillId="2" borderId="3" xfId="0" applyNumberFormat="1" applyFont="1" applyFill="1" applyBorder="1"/>
    <xf numFmtId="3" fontId="0" fillId="2" borderId="1" xfId="0" applyNumberFormat="1" applyFill="1" applyBorder="1" applyProtection="1">
      <protection locked="0"/>
    </xf>
    <xf numFmtId="167" fontId="0" fillId="3" borderId="4" xfId="0" applyNumberFormat="1" applyFill="1" applyBorder="1" applyProtection="1">
      <protection locked="0"/>
    </xf>
    <xf numFmtId="167" fontId="0" fillId="3" borderId="1" xfId="0" applyNumberFormat="1" applyFill="1" applyBorder="1" applyProtection="1">
      <protection locked="0"/>
    </xf>
    <xf numFmtId="2" fontId="0" fillId="0" borderId="0" xfId="0" applyNumberFormat="1"/>
    <xf numFmtId="165" fontId="6" fillId="2" borderId="4" xfId="0" applyNumberFormat="1" applyFont="1" applyFill="1" applyBorder="1" applyProtection="1">
      <protection locked="0"/>
    </xf>
    <xf numFmtId="0" fontId="2" fillId="0" borderId="0" xfId="0" applyFont="1" applyAlignment="1">
      <alignment vertical="center"/>
    </xf>
    <xf numFmtId="0" fontId="7" fillId="6" borderId="0" xfId="0" applyFont="1" applyFill="1" applyAlignment="1">
      <alignment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 wrapText="1"/>
    </xf>
    <xf numFmtId="164" fontId="0" fillId="7" borderId="0" xfId="0" applyNumberFormat="1" applyFill="1" applyAlignment="1">
      <alignment horizontal="center" vertical="center"/>
    </xf>
    <xf numFmtId="0" fontId="0" fillId="8" borderId="0" xfId="0" applyFill="1" applyAlignment="1">
      <alignment vertical="center" wrapText="1"/>
    </xf>
    <xf numFmtId="164" fontId="0" fillId="8" borderId="0" xfId="0" applyNumberForma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7" borderId="0" xfId="0" applyFill="1" applyAlignment="1">
      <alignment vertical="center"/>
    </xf>
    <xf numFmtId="165" fontId="0" fillId="7" borderId="0" xfId="0" applyNumberForma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5" fontId="0" fillId="7" borderId="0" xfId="0" applyNumberFormat="1" applyFill="1" applyAlignment="1">
      <alignment horizontal="center" vertical="center"/>
    </xf>
  </cellXfs>
  <cellStyles count="2">
    <cellStyle name="Normal" xfId="0" builtinId="0"/>
    <cellStyle name="Per cent" xfId="1" builtinId="5"/>
  </cellStyles>
  <dxfs count="0"/>
  <tableStyles count="0" defaultTableStyle="TableStyleMedium9" defaultPivotStyle="PivotStyleLight16"/>
  <colors>
    <mruColors>
      <color rgb="FF97DCFF"/>
      <color rgb="FFFFC789"/>
      <color rgb="FFFFB461"/>
      <color rgb="FFFFD961"/>
      <color rgb="FFFFB7D8"/>
      <color rgb="FFFF8989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8EBE-4774-4F54-BE03-44584E1C6AA6}">
  <sheetPr>
    <pageSetUpPr fitToPage="1"/>
  </sheetPr>
  <dimension ref="A1:N40"/>
  <sheetViews>
    <sheetView showZeros="0" tabSelected="1" topLeftCell="B1" zoomScaleNormal="100" workbookViewId="0">
      <selection activeCell="E39" sqref="E39"/>
    </sheetView>
  </sheetViews>
  <sheetFormatPr defaultRowHeight="15"/>
  <cols>
    <col min="1" max="1" width="4" style="1" hidden="1" customWidth="1"/>
    <col min="2" max="2" width="32.7109375" bestFit="1" customWidth="1"/>
    <col min="3" max="3" width="66" customWidth="1"/>
    <col min="4" max="4" width="1.7109375" customWidth="1"/>
    <col min="5" max="5" width="12.140625" customWidth="1"/>
    <col min="6" max="6" width="1.7109375" customWidth="1"/>
    <col min="7" max="7" width="12.140625" customWidth="1"/>
    <col min="8" max="8" width="2.5703125" customWidth="1"/>
    <col min="9" max="9" width="12.140625" customWidth="1"/>
  </cols>
  <sheetData>
    <row r="1" spans="1:14" ht="16.5" customHeight="1">
      <c r="B1" s="2" t="s">
        <v>0</v>
      </c>
      <c r="C1" s="4"/>
      <c r="D1" s="28"/>
      <c r="E1" s="27" t="s">
        <v>1</v>
      </c>
      <c r="F1" s="28"/>
      <c r="G1" s="28" t="s">
        <v>2</v>
      </c>
      <c r="H1" s="2"/>
      <c r="I1" s="28" t="s">
        <v>2</v>
      </c>
    </row>
    <row r="2" spans="1:14" ht="16.5" customHeight="1">
      <c r="A2" s="34" t="s">
        <v>3</v>
      </c>
      <c r="B2" s="3" t="s">
        <v>4</v>
      </c>
      <c r="C2" t="s">
        <v>5</v>
      </c>
      <c r="D2" s="18"/>
      <c r="E2" s="43">
        <f>350*0.3*0.3</f>
        <v>31.5</v>
      </c>
      <c r="F2" s="18"/>
      <c r="G2" s="21"/>
      <c r="H2" s="18"/>
      <c r="I2" s="21"/>
      <c r="N2" s="45"/>
    </row>
    <row r="3" spans="1:14" ht="16.5" hidden="1" customHeight="1">
      <c r="A3" s="34" t="s">
        <v>6</v>
      </c>
      <c r="B3" t="s">
        <v>7</v>
      </c>
      <c r="C3" t="s">
        <v>8</v>
      </c>
      <c r="D3" s="18"/>
      <c r="E3" s="44"/>
      <c r="F3" s="18"/>
      <c r="G3" s="22"/>
      <c r="H3" s="18"/>
      <c r="I3" s="22"/>
      <c r="J3">
        <v>0</v>
      </c>
    </row>
    <row r="4" spans="1:14" ht="16.5" customHeight="1">
      <c r="A4" s="34" t="s">
        <v>9</v>
      </c>
      <c r="B4" t="s">
        <v>10</v>
      </c>
      <c r="C4" t="s">
        <v>8</v>
      </c>
      <c r="D4" s="18"/>
      <c r="E4" s="43">
        <v>20</v>
      </c>
      <c r="F4" s="18"/>
      <c r="G4" s="22"/>
      <c r="H4" s="18"/>
      <c r="I4" s="22"/>
      <c r="J4">
        <v>0</v>
      </c>
    </row>
    <row r="5" spans="1:14" ht="16.5" customHeight="1">
      <c r="A5" s="34" t="s">
        <v>11</v>
      </c>
      <c r="B5" t="s">
        <v>12</v>
      </c>
      <c r="C5" t="s">
        <v>13</v>
      </c>
      <c r="D5" s="18"/>
      <c r="E5" s="43">
        <v>10</v>
      </c>
      <c r="F5" s="18"/>
      <c r="G5" s="22"/>
      <c r="H5" s="18"/>
      <c r="I5" s="22"/>
    </row>
    <row r="6" spans="1:14" ht="16.5" customHeight="1">
      <c r="A6" s="34" t="s">
        <v>14</v>
      </c>
      <c r="B6" t="s">
        <v>15</v>
      </c>
      <c r="C6" t="s">
        <v>16</v>
      </c>
      <c r="D6" s="18"/>
      <c r="E6" s="22"/>
      <c r="F6" s="18"/>
      <c r="G6" s="22"/>
      <c r="H6" s="18"/>
      <c r="I6" s="22"/>
      <c r="J6">
        <v>0</v>
      </c>
    </row>
    <row r="7" spans="1:14" ht="16.5" customHeight="1">
      <c r="A7" s="34" t="s">
        <v>17</v>
      </c>
      <c r="B7" t="s">
        <v>18</v>
      </c>
      <c r="C7" t="s">
        <v>19</v>
      </c>
      <c r="D7" s="18"/>
      <c r="E7" s="22"/>
      <c r="F7" s="18"/>
      <c r="G7" s="22"/>
      <c r="H7" s="18"/>
      <c r="I7" s="22"/>
    </row>
    <row r="8" spans="1:14" ht="16.5" customHeight="1">
      <c r="A8" s="34" t="s">
        <v>20</v>
      </c>
      <c r="B8" t="s">
        <v>21</v>
      </c>
      <c r="C8" t="s">
        <v>5</v>
      </c>
      <c r="D8" s="18"/>
      <c r="E8" s="22"/>
      <c r="F8" s="18"/>
      <c r="G8" s="22"/>
      <c r="H8" s="18"/>
      <c r="I8" s="22"/>
    </row>
    <row r="9" spans="1:14" ht="16.5" customHeight="1">
      <c r="A9" s="34" t="s">
        <v>22</v>
      </c>
      <c r="B9" s="4" t="s">
        <v>23</v>
      </c>
      <c r="C9" s="4"/>
      <c r="D9" s="18"/>
      <c r="E9" s="22"/>
      <c r="F9" s="18"/>
      <c r="G9" s="22"/>
      <c r="H9" s="18"/>
      <c r="I9" s="22"/>
    </row>
    <row r="10" spans="1:14" ht="16.5" customHeight="1" thickBot="1">
      <c r="A10" s="34" t="s">
        <v>24</v>
      </c>
      <c r="B10" s="5" t="s">
        <v>25</v>
      </c>
      <c r="C10" s="6" t="s">
        <v>26</v>
      </c>
      <c r="D10" s="18"/>
      <c r="E10" s="23">
        <f>SUM(E2:E9)</f>
        <v>61.5</v>
      </c>
      <c r="F10" s="18"/>
      <c r="G10" s="23">
        <f>SUM(G2:G9)</f>
        <v>0</v>
      </c>
      <c r="H10" s="18"/>
      <c r="I10" s="23">
        <f>SUM(I2:I9)</f>
        <v>0</v>
      </c>
    </row>
    <row r="11" spans="1:14" ht="9.75" customHeight="1"/>
    <row r="12" spans="1:14" ht="16.5" customHeight="1">
      <c r="A12" s="35" t="s">
        <v>27</v>
      </c>
      <c r="B12" s="9" t="s">
        <v>28</v>
      </c>
      <c r="C12" t="s">
        <v>29</v>
      </c>
      <c r="D12" s="18"/>
      <c r="E12" s="29">
        <f>(1300000+200000)/6000</f>
        <v>250</v>
      </c>
      <c r="F12" s="18"/>
      <c r="G12" s="29"/>
      <c r="H12" s="18"/>
      <c r="I12" s="29"/>
    </row>
    <row r="13" spans="1:14" ht="2.25" customHeight="1">
      <c r="B13" s="9"/>
      <c r="D13" s="18"/>
      <c r="E13" s="7"/>
      <c r="F13" s="18"/>
      <c r="G13" s="7"/>
      <c r="H13" s="18"/>
      <c r="I13" s="7"/>
    </row>
    <row r="14" spans="1:14" ht="16.5" customHeight="1">
      <c r="B14" s="11" t="s">
        <v>30</v>
      </c>
      <c r="C14" s="4"/>
      <c r="E14" s="4"/>
      <c r="G14" s="4"/>
      <c r="I14" s="4"/>
    </row>
    <row r="15" spans="1:14" ht="16.5" customHeight="1">
      <c r="A15" s="35" t="s">
        <v>31</v>
      </c>
      <c r="B15" t="s">
        <v>32</v>
      </c>
      <c r="C15" t="s">
        <v>33</v>
      </c>
      <c r="D15" s="18"/>
      <c r="E15" s="30">
        <f>E12/30</f>
        <v>8.3333333333333339</v>
      </c>
      <c r="F15" s="18"/>
      <c r="G15" s="33"/>
      <c r="H15" s="18"/>
      <c r="I15" s="33"/>
    </row>
    <row r="16" spans="1:14" ht="16.5" customHeight="1">
      <c r="A16" s="35" t="s">
        <v>34</v>
      </c>
      <c r="B16" t="s">
        <v>35</v>
      </c>
      <c r="C16" t="s">
        <v>36</v>
      </c>
      <c r="D16" s="18"/>
      <c r="E16" s="31">
        <f>E12*0.06/2</f>
        <v>7.5</v>
      </c>
      <c r="F16" s="18"/>
      <c r="G16" s="31"/>
      <c r="H16" s="18"/>
      <c r="I16" s="31"/>
    </row>
    <row r="17" spans="1:9" ht="16.5" customHeight="1">
      <c r="A17" s="35"/>
      <c r="B17" t="s">
        <v>37</v>
      </c>
      <c r="C17" t="s">
        <v>38</v>
      </c>
      <c r="D17" s="18"/>
      <c r="E17" s="31">
        <f>E12*0.003</f>
        <v>0.75</v>
      </c>
      <c r="F17" s="18"/>
      <c r="G17" s="31"/>
      <c r="H17" s="18"/>
      <c r="I17" s="31"/>
    </row>
    <row r="18" spans="1:9" ht="16.5" customHeight="1" thickBot="1">
      <c r="A18" s="35" t="s">
        <v>39</v>
      </c>
      <c r="B18" s="5" t="s">
        <v>40</v>
      </c>
      <c r="C18" s="6" t="s">
        <v>41</v>
      </c>
      <c r="D18" s="18"/>
      <c r="E18" s="32">
        <f>SUM(E15:E17)</f>
        <v>16.583333333333336</v>
      </c>
      <c r="F18" s="18"/>
      <c r="G18" s="32">
        <f>SUM(G15:G16)</f>
        <v>0</v>
      </c>
      <c r="H18" s="18"/>
      <c r="I18" s="32">
        <f>SUM(I15:I16)</f>
        <v>0</v>
      </c>
    </row>
    <row r="19" spans="1:9" ht="8.25" customHeight="1"/>
    <row r="20" spans="1:9" ht="16.5" customHeight="1">
      <c r="B20" s="11" t="s">
        <v>42</v>
      </c>
      <c r="C20" s="4"/>
      <c r="E20" s="4"/>
      <c r="G20" s="4"/>
      <c r="I20" s="4"/>
    </row>
    <row r="21" spans="1:9" ht="16.5" customHeight="1">
      <c r="A21" s="36" t="s">
        <v>43</v>
      </c>
      <c r="B21" t="s">
        <v>44</v>
      </c>
      <c r="C21" t="s">
        <v>45</v>
      </c>
      <c r="D21" s="18"/>
      <c r="E21" s="38">
        <f>(45*5/3000)+0.02</f>
        <v>9.5000000000000001E-2</v>
      </c>
      <c r="F21" s="18"/>
      <c r="G21" s="39"/>
      <c r="H21" s="18"/>
      <c r="I21" s="39"/>
    </row>
    <row r="22" spans="1:9" ht="16.5" customHeight="1">
      <c r="A22" s="36" t="s">
        <v>46</v>
      </c>
      <c r="B22" t="s">
        <v>47</v>
      </c>
      <c r="C22" t="s">
        <v>48</v>
      </c>
      <c r="D22" s="18"/>
      <c r="E22" s="46">
        <v>1.18</v>
      </c>
      <c r="F22" s="18"/>
      <c r="G22" s="39"/>
      <c r="H22" s="18"/>
      <c r="I22" s="39"/>
    </row>
    <row r="23" spans="1:9" ht="16.5" customHeight="1">
      <c r="A23" s="36" t="s">
        <v>49</v>
      </c>
      <c r="B23" t="s">
        <v>50</v>
      </c>
      <c r="C23" t="s">
        <v>51</v>
      </c>
      <c r="D23" s="18"/>
      <c r="E23" s="38">
        <f>E12*0.0025</f>
        <v>0.625</v>
      </c>
      <c r="F23" s="18"/>
      <c r="G23" s="39"/>
      <c r="H23" s="18"/>
      <c r="I23" s="39"/>
    </row>
    <row r="24" spans="1:9" ht="16.5" customHeight="1">
      <c r="A24" s="36" t="s">
        <v>52</v>
      </c>
      <c r="B24" t="s">
        <v>53</v>
      </c>
      <c r="C24" t="s">
        <v>54</v>
      </c>
      <c r="D24" s="18"/>
      <c r="E24" s="39">
        <f>45/60/2*3</f>
        <v>1.125</v>
      </c>
      <c r="F24" s="18"/>
      <c r="G24" s="39"/>
      <c r="H24" s="18"/>
      <c r="I24" s="39"/>
    </row>
    <row r="25" spans="1:9" ht="16.5" customHeight="1">
      <c r="A25" s="36" t="s">
        <v>55</v>
      </c>
      <c r="B25" t="s">
        <v>56</v>
      </c>
      <c r="C25" t="s">
        <v>57</v>
      </c>
      <c r="D25" s="18"/>
      <c r="E25" s="38">
        <f>45*1*6/3000</f>
        <v>0.09</v>
      </c>
      <c r="F25" s="18"/>
      <c r="G25" s="38"/>
      <c r="H25" s="18"/>
      <c r="I25" s="38"/>
    </row>
    <row r="26" spans="1:9" ht="16.5" customHeight="1">
      <c r="A26" s="36" t="s">
        <v>58</v>
      </c>
      <c r="B26" t="s">
        <v>59</v>
      </c>
      <c r="C26" t="s">
        <v>60</v>
      </c>
      <c r="D26" s="18"/>
      <c r="E26" s="40">
        <f>350*0.06/12*6</f>
        <v>10.5</v>
      </c>
      <c r="F26" s="18"/>
      <c r="G26" s="40"/>
      <c r="H26" s="18"/>
      <c r="I26" s="40"/>
    </row>
    <row r="27" spans="1:9" ht="16.5" customHeight="1">
      <c r="A27" s="36" t="s">
        <v>61</v>
      </c>
      <c r="B27" t="s">
        <v>62</v>
      </c>
      <c r="C27" t="s">
        <v>63</v>
      </c>
      <c r="D27" s="18"/>
      <c r="E27" s="38">
        <v>0.4</v>
      </c>
      <c r="F27" s="18"/>
      <c r="G27" s="38"/>
      <c r="H27" s="18"/>
      <c r="I27" s="38"/>
    </row>
    <row r="28" spans="1:9" ht="16.5" customHeight="1">
      <c r="A28" s="36" t="s">
        <v>64</v>
      </c>
      <c r="B28" t="s">
        <v>65</v>
      </c>
      <c r="C28" t="s">
        <v>66</v>
      </c>
      <c r="D28" s="18"/>
      <c r="E28" s="38"/>
      <c r="F28" s="18"/>
      <c r="G28" s="38"/>
      <c r="H28" s="18"/>
      <c r="I28" s="38"/>
    </row>
    <row r="29" spans="1:9" ht="16.5" customHeight="1">
      <c r="A29" s="36" t="s">
        <v>67</v>
      </c>
      <c r="B29" t="s">
        <v>68</v>
      </c>
      <c r="C29" t="s">
        <v>69</v>
      </c>
      <c r="D29" s="18"/>
      <c r="E29" s="38"/>
      <c r="F29" s="18"/>
      <c r="G29" s="38"/>
      <c r="H29" s="18"/>
      <c r="I29" s="38"/>
    </row>
    <row r="30" spans="1:9" ht="16.5" customHeight="1">
      <c r="A30" s="36" t="s">
        <v>70</v>
      </c>
      <c r="B30" t="s">
        <v>71</v>
      </c>
      <c r="C30" t="s">
        <v>72</v>
      </c>
      <c r="D30" s="18"/>
      <c r="E30" s="42"/>
      <c r="F30" s="18"/>
      <c r="G30" s="42"/>
      <c r="H30" s="18"/>
      <c r="I30" s="42"/>
    </row>
    <row r="31" spans="1:9" ht="16.5" customHeight="1" thickBot="1">
      <c r="A31" s="36" t="s">
        <v>73</v>
      </c>
      <c r="B31" s="5" t="s">
        <v>74</v>
      </c>
      <c r="C31" s="6" t="s">
        <v>75</v>
      </c>
      <c r="D31" s="18"/>
      <c r="E31" s="41">
        <f>SUM(E21:E30)</f>
        <v>14.015000000000001</v>
      </c>
      <c r="F31" s="18"/>
      <c r="G31" s="41">
        <f>SUM(G21:G30)</f>
        <v>0</v>
      </c>
      <c r="H31" s="18"/>
      <c r="I31" s="41">
        <f>SUM(I21:I30)</f>
        <v>0</v>
      </c>
    </row>
    <row r="32" spans="1:9" ht="7.5" customHeight="1">
      <c r="B32" s="2"/>
      <c r="D32" s="2"/>
      <c r="E32" s="8"/>
      <c r="F32" s="2"/>
      <c r="G32" s="8"/>
      <c r="H32" s="2"/>
      <c r="I32" s="8"/>
    </row>
    <row r="33" spans="1:9" ht="16.5" customHeight="1" thickBot="1">
      <c r="A33" s="36" t="s">
        <v>76</v>
      </c>
      <c r="B33" s="12" t="s">
        <v>77</v>
      </c>
      <c r="C33" s="13" t="s">
        <v>78</v>
      </c>
      <c r="D33" s="18"/>
      <c r="E33" s="17">
        <f>E18+E31</f>
        <v>30.598333333333336</v>
      </c>
      <c r="F33" s="18"/>
      <c r="G33" s="17">
        <f>G18+G31</f>
        <v>0</v>
      </c>
      <c r="H33" s="18"/>
      <c r="I33" s="17">
        <f>I18+I31</f>
        <v>0</v>
      </c>
    </row>
    <row r="34" spans="1:9" ht="7.5" customHeight="1">
      <c r="D34" s="2"/>
      <c r="E34" s="2"/>
      <c r="F34" s="2"/>
      <c r="G34" s="2"/>
      <c r="H34" s="2"/>
      <c r="I34" s="2"/>
    </row>
    <row r="35" spans="1:9" ht="16.5" customHeight="1" thickBot="1">
      <c r="A35" s="37" t="s">
        <v>79</v>
      </c>
      <c r="B35" s="14" t="s">
        <v>80</v>
      </c>
      <c r="C35" s="15" t="s">
        <v>81</v>
      </c>
      <c r="D35" s="18"/>
      <c r="E35" s="24">
        <f>E10-E33</f>
        <v>30.901666666666664</v>
      </c>
      <c r="F35" s="18"/>
      <c r="G35" s="24">
        <f>G10-G33</f>
        <v>0</v>
      </c>
      <c r="H35" s="18"/>
      <c r="I35" s="24">
        <f>I10-I33</f>
        <v>0</v>
      </c>
    </row>
    <row r="36" spans="1:9" ht="8.25" customHeight="1" thickTop="1">
      <c r="B36" s="2"/>
      <c r="E36" s="10"/>
      <c r="G36" s="10"/>
      <c r="H36" s="10"/>
      <c r="I36" s="10"/>
    </row>
    <row r="37" spans="1:9" ht="16.5" customHeight="1">
      <c r="B37" s="2" t="s">
        <v>82</v>
      </c>
      <c r="C37" t="s">
        <v>83</v>
      </c>
      <c r="D37" s="20"/>
      <c r="E37" s="25">
        <f>IF(E35&gt;0,E35/E12,)</f>
        <v>0.12360666666666666</v>
      </c>
      <c r="F37" s="20"/>
      <c r="G37" s="25">
        <f>IF(G35&gt;0,G35/G12,)</f>
        <v>0</v>
      </c>
      <c r="H37" s="16"/>
      <c r="I37" s="25">
        <f>IF(I35&gt;0,I35/I12,)</f>
        <v>0</v>
      </c>
    </row>
    <row r="38" spans="1:9" ht="16.5" customHeight="1">
      <c r="B38" s="2" t="s">
        <v>84</v>
      </c>
      <c r="C38" t="s">
        <v>85</v>
      </c>
      <c r="D38" s="19"/>
      <c r="E38" s="26">
        <f>IF(E12&gt;0,ROUNDUP(E12/E35,),)</f>
        <v>9</v>
      </c>
      <c r="F38" s="19"/>
      <c r="G38" s="26">
        <f>IF(G12&gt;0,ROUNDUP(G12/G35,),)</f>
        <v>0</v>
      </c>
      <c r="H38" s="19"/>
      <c r="I38" s="26">
        <f>IF(I12&gt;0,ROUNDUP(I12/I35,),)</f>
        <v>0</v>
      </c>
    </row>
    <row r="40" spans="1:9">
      <c r="C40" t="s">
        <v>86</v>
      </c>
    </row>
  </sheetData>
  <pageMargins left="0.23622047244094491" right="0.23622047244094491" top="0.74803149606299213" bottom="0.19685039370078741" header="0.31496062992125984" footer="0.31496062992125984"/>
  <pageSetup paperSize="9" scale="95" orientation="landscape" r:id="rId1"/>
  <headerFooter differentFirst="1">
    <firstHeader xml:space="preserve">&amp;C&amp;"-,Bold"&amp;18Cost Benefit of Grain Storage&amp;RContact: Chris Warrick 
cwarrick@proadvice.com.au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FCFD-250E-4C71-8EB1-62E7C2348D6D}">
  <dimension ref="A1:E26"/>
  <sheetViews>
    <sheetView workbookViewId="0">
      <selection activeCell="A14" sqref="A14"/>
    </sheetView>
  </sheetViews>
  <sheetFormatPr defaultRowHeight="15"/>
  <cols>
    <col min="1" max="1" width="34.5703125" style="52" customWidth="1"/>
    <col min="2" max="4" width="11.28515625" style="51" customWidth="1"/>
    <col min="5" max="16384" width="9.140625" style="52"/>
  </cols>
  <sheetData>
    <row r="1" spans="1:5">
      <c r="A1" s="47" t="s">
        <v>87</v>
      </c>
    </row>
    <row r="2" spans="1:5" ht="6.75" customHeight="1">
      <c r="A2" s="47"/>
    </row>
    <row r="3" spans="1:5" ht="30">
      <c r="A3" s="48" t="s">
        <v>88</v>
      </c>
      <c r="B3" s="49" t="s">
        <v>89</v>
      </c>
      <c r="C3" s="49" t="s">
        <v>90</v>
      </c>
      <c r="D3" s="49" t="s">
        <v>91</v>
      </c>
    </row>
    <row r="4" spans="1:5" ht="30">
      <c r="A4" s="53" t="s">
        <v>92</v>
      </c>
      <c r="B4" s="54">
        <v>220</v>
      </c>
      <c r="C4" s="54">
        <v>183</v>
      </c>
      <c r="D4" s="54">
        <v>266</v>
      </c>
    </row>
    <row r="5" spans="1:5" ht="30">
      <c r="A5" s="55" t="s">
        <v>93</v>
      </c>
      <c r="B5" s="56">
        <v>347</v>
      </c>
      <c r="C5" s="56">
        <v>188</v>
      </c>
      <c r="D5" s="56">
        <v>565</v>
      </c>
    </row>
    <row r="6" spans="1:5" ht="30">
      <c r="A6" s="53" t="s">
        <v>94</v>
      </c>
      <c r="B6" s="54">
        <v>226</v>
      </c>
      <c r="C6" s="54">
        <v>179</v>
      </c>
      <c r="D6" s="54">
        <v>325</v>
      </c>
    </row>
    <row r="7" spans="1:5" ht="6.75" customHeight="1">
      <c r="A7" s="57"/>
    </row>
    <row r="8" spans="1:5" ht="30">
      <c r="A8" s="48" t="s">
        <v>95</v>
      </c>
      <c r="B8" s="49" t="s">
        <v>89</v>
      </c>
      <c r="C8" s="49" t="s">
        <v>90</v>
      </c>
      <c r="D8" s="49" t="s">
        <v>91</v>
      </c>
      <c r="E8" s="58"/>
    </row>
    <row r="9" spans="1:5" ht="30">
      <c r="A9" s="53" t="s">
        <v>92</v>
      </c>
      <c r="B9" s="54">
        <v>320</v>
      </c>
      <c r="C9" s="54">
        <v>228</v>
      </c>
      <c r="D9" s="54">
        <v>458</v>
      </c>
    </row>
    <row r="10" spans="1:5" ht="30">
      <c r="A10" s="55" t="s">
        <v>93</v>
      </c>
      <c r="B10" s="56">
        <v>332</v>
      </c>
      <c r="C10" s="56">
        <v>188</v>
      </c>
      <c r="D10" s="56">
        <v>448</v>
      </c>
    </row>
    <row r="11" spans="1:5" ht="30">
      <c r="A11" s="53" t="s">
        <v>94</v>
      </c>
      <c r="B11" s="54">
        <v>219</v>
      </c>
      <c r="C11" s="54">
        <v>160</v>
      </c>
      <c r="D11" s="54">
        <v>295</v>
      </c>
    </row>
    <row r="12" spans="1:5" ht="6.75" customHeight="1">
      <c r="A12" s="57"/>
    </row>
    <row r="13" spans="1:5" ht="30">
      <c r="A13" s="48" t="s">
        <v>96</v>
      </c>
      <c r="B13" s="49" t="s">
        <v>89</v>
      </c>
      <c r="C13" s="49" t="s">
        <v>90</v>
      </c>
      <c r="D13" s="49" t="s">
        <v>91</v>
      </c>
    </row>
    <row r="14" spans="1:5" ht="30">
      <c r="A14" s="53" t="s">
        <v>92</v>
      </c>
      <c r="B14" s="54">
        <v>319</v>
      </c>
      <c r="C14" s="54">
        <v>228</v>
      </c>
      <c r="D14" s="54">
        <v>458</v>
      </c>
    </row>
    <row r="15" spans="1:5" ht="30">
      <c r="A15" s="55" t="s">
        <v>93</v>
      </c>
      <c r="B15" s="56">
        <v>313</v>
      </c>
      <c r="C15" s="56">
        <v>188</v>
      </c>
      <c r="D15" s="56">
        <v>448</v>
      </c>
    </row>
    <row r="16" spans="1:5" ht="30">
      <c r="A16" s="53" t="s">
        <v>94</v>
      </c>
      <c r="B16" s="54">
        <v>204</v>
      </c>
      <c r="C16" s="54">
        <v>158</v>
      </c>
      <c r="D16" s="54">
        <v>275</v>
      </c>
    </row>
    <row r="19" spans="1:4" ht="45">
      <c r="A19" s="48" t="s">
        <v>97</v>
      </c>
      <c r="B19" s="49" t="s">
        <v>98</v>
      </c>
      <c r="C19" s="49" t="s">
        <v>99</v>
      </c>
      <c r="D19" s="49" t="s">
        <v>100</v>
      </c>
    </row>
    <row r="20" spans="1:4">
      <c r="A20" s="53" t="s">
        <v>101</v>
      </c>
      <c r="B20" s="54">
        <v>169</v>
      </c>
      <c r="C20" s="54">
        <v>144</v>
      </c>
      <c r="D20" s="54">
        <v>119</v>
      </c>
    </row>
    <row r="21" spans="1:4" ht="6.75" customHeight="1"/>
    <row r="22" spans="1:4" ht="45">
      <c r="A22" s="50" t="s">
        <v>97</v>
      </c>
      <c r="B22" s="49" t="s">
        <v>102</v>
      </c>
      <c r="C22" s="49" t="s">
        <v>103</v>
      </c>
      <c r="D22" s="49" t="s">
        <v>98</v>
      </c>
    </row>
    <row r="23" spans="1:4">
      <c r="A23" s="59" t="s">
        <v>104</v>
      </c>
      <c r="B23" s="60">
        <v>13.15</v>
      </c>
      <c r="C23" s="60">
        <v>9.85</v>
      </c>
      <c r="D23" s="60">
        <v>7.6</v>
      </c>
    </row>
    <row r="24" spans="1:4" ht="6.75" customHeight="1"/>
    <row r="25" spans="1:4">
      <c r="A25" s="50" t="s">
        <v>105</v>
      </c>
      <c r="B25" s="61" t="s">
        <v>106</v>
      </c>
      <c r="C25" s="61"/>
      <c r="D25" s="61"/>
    </row>
    <row r="26" spans="1:4">
      <c r="A26" s="59" t="s">
        <v>107</v>
      </c>
      <c r="B26" s="62">
        <v>5.39</v>
      </c>
      <c r="C26" s="62"/>
      <c r="D26" s="62"/>
    </row>
  </sheetData>
  <mergeCells count="2">
    <mergeCell ref="B25:D25"/>
    <mergeCell ref="B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cwarrick</dc:creator>
  <cp:keywords/>
  <dc:description/>
  <cp:lastModifiedBy/>
  <cp:revision/>
  <dcterms:created xsi:type="dcterms:W3CDTF">2012-01-13T02:14:17Z</dcterms:created>
  <dcterms:modified xsi:type="dcterms:W3CDTF">2026-10-13T12:15:45Z</dcterms:modified>
  <cp:category/>
  <cp:contentStatus/>
</cp:coreProperties>
</file>